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tock_scripts\"/>
    </mc:Choice>
  </mc:AlternateContent>
  <xr:revisionPtr revIDLastSave="0" documentId="13_ncr:1_{FBDE13AD-6760-4720-89F2-F3A8FF1B636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2019东财交割单汇总" sheetId="2" r:id="rId1"/>
    <sheet name="Sheet1" sheetId="5" r:id="rId2"/>
    <sheet name="2019东财交割单去杂" sheetId="4" r:id="rId3"/>
    <sheet name="盈利亏损排名" sheetId="3" r:id="rId4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36" i="4" l="1"/>
  <c r="L336" i="4"/>
  <c r="K336" i="4"/>
  <c r="J336" i="4"/>
  <c r="H336" i="4"/>
  <c r="Q335" i="4"/>
  <c r="C335" i="4"/>
  <c r="R334" i="4"/>
  <c r="C334" i="4"/>
  <c r="Q333" i="4"/>
  <c r="C333" i="4"/>
  <c r="Q332" i="4"/>
  <c r="C332" i="4"/>
  <c r="R331" i="4"/>
  <c r="C331" i="4"/>
  <c r="Q330" i="4"/>
  <c r="C330" i="4"/>
  <c r="Q329" i="4"/>
  <c r="C329" i="4"/>
  <c r="R328" i="4"/>
  <c r="C328" i="4"/>
  <c r="R327" i="4"/>
  <c r="C327" i="4"/>
  <c r="R326" i="4"/>
  <c r="C326" i="4"/>
  <c r="R325" i="4"/>
  <c r="C325" i="4"/>
  <c r="R324" i="4"/>
  <c r="C324" i="4"/>
  <c r="Q323" i="4"/>
  <c r="C323" i="4"/>
  <c r="Q322" i="4"/>
  <c r="C322" i="4"/>
  <c r="Q321" i="4"/>
  <c r="C321" i="4"/>
  <c r="R320" i="4"/>
  <c r="C320" i="4"/>
  <c r="R319" i="4"/>
  <c r="C319" i="4"/>
  <c r="Q318" i="4"/>
  <c r="C318" i="4"/>
  <c r="Q317" i="4"/>
  <c r="C317" i="4"/>
  <c r="R316" i="4"/>
  <c r="C316" i="4"/>
  <c r="Q315" i="4"/>
  <c r="C315" i="4"/>
  <c r="Q314" i="4"/>
  <c r="C314" i="4"/>
  <c r="R313" i="4"/>
  <c r="C313" i="4"/>
  <c r="Q312" i="4"/>
  <c r="C312" i="4"/>
  <c r="R311" i="4"/>
  <c r="C311" i="4"/>
  <c r="Q310" i="4"/>
  <c r="C310" i="4"/>
  <c r="R309" i="4"/>
  <c r="C309" i="4"/>
  <c r="Q308" i="4"/>
  <c r="C308" i="4"/>
  <c r="R307" i="4"/>
  <c r="C307" i="4"/>
  <c r="Q306" i="4"/>
  <c r="C306" i="4"/>
  <c r="R305" i="4"/>
  <c r="C305" i="4"/>
  <c r="R304" i="4"/>
  <c r="C304" i="4"/>
  <c r="R303" i="4"/>
  <c r="C303" i="4"/>
  <c r="Q302" i="4"/>
  <c r="C302" i="4"/>
  <c r="R301" i="4"/>
  <c r="C301" i="4"/>
  <c r="Q300" i="4"/>
  <c r="C300" i="4"/>
  <c r="R299" i="4"/>
  <c r="C299" i="4"/>
  <c r="Q298" i="4"/>
  <c r="C298" i="4"/>
  <c r="Q297" i="4"/>
  <c r="C297" i="4"/>
  <c r="Q296" i="4"/>
  <c r="C296" i="4"/>
  <c r="Q295" i="4"/>
  <c r="C295" i="4"/>
  <c r="Q294" i="4"/>
  <c r="C294" i="4"/>
  <c r="R293" i="4"/>
  <c r="C293" i="4"/>
  <c r="Q292" i="4"/>
  <c r="C292" i="4"/>
  <c r="Q291" i="4"/>
  <c r="C291" i="4"/>
  <c r="Q290" i="4"/>
  <c r="C290" i="4"/>
  <c r="Q289" i="4"/>
  <c r="C289" i="4"/>
  <c r="Q288" i="4"/>
  <c r="C288" i="4"/>
  <c r="R287" i="4"/>
  <c r="C287" i="4"/>
  <c r="R286" i="4"/>
  <c r="C286" i="4"/>
  <c r="Q285" i="4"/>
  <c r="C285" i="4"/>
  <c r="R284" i="4"/>
  <c r="C284" i="4"/>
  <c r="R283" i="4"/>
  <c r="C283" i="4"/>
  <c r="R282" i="4"/>
  <c r="C282" i="4"/>
  <c r="Q281" i="4"/>
  <c r="C281" i="4"/>
  <c r="R280" i="4"/>
  <c r="C280" i="4"/>
  <c r="Q279" i="4"/>
  <c r="C279" i="4"/>
  <c r="Q278" i="4"/>
  <c r="C278" i="4"/>
  <c r="Q277" i="4"/>
  <c r="C277" i="4"/>
  <c r="Q276" i="4"/>
  <c r="C276" i="4"/>
  <c r="R275" i="4"/>
  <c r="C275" i="4"/>
  <c r="Q274" i="4"/>
  <c r="C274" i="4"/>
  <c r="R273" i="4"/>
  <c r="C273" i="4"/>
  <c r="R272" i="4"/>
  <c r="C272" i="4"/>
  <c r="Q271" i="4"/>
  <c r="C271" i="4"/>
  <c r="R270" i="4"/>
  <c r="C270" i="4"/>
  <c r="Q269" i="4"/>
  <c r="C269" i="4"/>
  <c r="R268" i="4"/>
  <c r="C268" i="4"/>
  <c r="Q267" i="4"/>
  <c r="C267" i="4"/>
  <c r="R266" i="4"/>
  <c r="C266" i="4"/>
  <c r="R265" i="4"/>
  <c r="C265" i="4"/>
  <c r="R264" i="4"/>
  <c r="C264" i="4"/>
  <c r="Q263" i="4"/>
  <c r="C263" i="4"/>
  <c r="Q262" i="4"/>
  <c r="C262" i="4"/>
  <c r="Q261" i="4"/>
  <c r="C261" i="4"/>
  <c r="Q260" i="4"/>
  <c r="C260" i="4"/>
  <c r="Q259" i="4"/>
  <c r="C259" i="4"/>
  <c r="Q258" i="4"/>
  <c r="C258" i="4"/>
  <c r="Q257" i="4"/>
  <c r="C257" i="4"/>
  <c r="R256" i="4"/>
  <c r="C256" i="4"/>
  <c r="R255" i="4"/>
  <c r="C255" i="4"/>
  <c r="R254" i="4"/>
  <c r="C254" i="4"/>
  <c r="R253" i="4"/>
  <c r="C253" i="4"/>
  <c r="R252" i="4"/>
  <c r="C252" i="4"/>
  <c r="Q251" i="4"/>
  <c r="C251" i="4"/>
  <c r="Q250" i="4"/>
  <c r="C250" i="4"/>
  <c r="Q249" i="4"/>
  <c r="C249" i="4"/>
  <c r="Q248" i="4"/>
  <c r="C248" i="4"/>
  <c r="Q247" i="4"/>
  <c r="C247" i="4"/>
  <c r="R246" i="4"/>
  <c r="C246" i="4"/>
  <c r="R245" i="4"/>
  <c r="C245" i="4"/>
  <c r="Q244" i="4"/>
  <c r="C244" i="4"/>
  <c r="R243" i="4"/>
  <c r="C243" i="4"/>
  <c r="Q242" i="4"/>
  <c r="C242" i="4"/>
  <c r="R241" i="4"/>
  <c r="C241" i="4"/>
  <c r="R240" i="4"/>
  <c r="C240" i="4"/>
  <c r="R239" i="4"/>
  <c r="C239" i="4"/>
  <c r="Q238" i="4"/>
  <c r="C238" i="4"/>
  <c r="R237" i="4"/>
  <c r="C237" i="4"/>
  <c r="R236" i="4"/>
  <c r="C236" i="4"/>
  <c r="R235" i="4"/>
  <c r="C235" i="4"/>
  <c r="Q234" i="4"/>
  <c r="C234" i="4"/>
  <c r="Q233" i="4"/>
  <c r="C233" i="4"/>
  <c r="R232" i="4"/>
  <c r="C232" i="4"/>
  <c r="Q231" i="4"/>
  <c r="C231" i="4"/>
  <c r="Q230" i="4"/>
  <c r="C230" i="4"/>
  <c r="R229" i="4"/>
  <c r="C229" i="4"/>
  <c r="Q228" i="4"/>
  <c r="C228" i="4"/>
  <c r="Q227" i="4"/>
  <c r="C227" i="4"/>
  <c r="R226" i="4"/>
  <c r="C226" i="4"/>
  <c r="Q225" i="4"/>
  <c r="C225" i="4"/>
  <c r="Q224" i="4"/>
  <c r="C224" i="4"/>
  <c r="R223" i="4"/>
  <c r="C223" i="4"/>
  <c r="Q222" i="4"/>
  <c r="C222" i="4"/>
  <c r="Q221" i="4"/>
  <c r="C221" i="4"/>
  <c r="R220" i="4"/>
  <c r="C220" i="4"/>
  <c r="R219" i="4"/>
  <c r="C219" i="4"/>
  <c r="Q218" i="4"/>
  <c r="C218" i="4"/>
  <c r="R217" i="4"/>
  <c r="C217" i="4"/>
  <c r="Q216" i="4"/>
  <c r="C216" i="4"/>
  <c r="Q215" i="4"/>
  <c r="C215" i="4"/>
  <c r="Q214" i="4"/>
  <c r="C214" i="4"/>
  <c r="Q213" i="4"/>
  <c r="C213" i="4"/>
  <c r="Q212" i="4"/>
  <c r="C212" i="4"/>
  <c r="R211" i="4"/>
  <c r="C211" i="4"/>
  <c r="Q210" i="4"/>
  <c r="C210" i="4"/>
  <c r="Q209" i="4"/>
  <c r="C209" i="4"/>
  <c r="R208" i="4"/>
  <c r="C208" i="4"/>
  <c r="R207" i="4"/>
  <c r="C207" i="4"/>
  <c r="R206" i="4"/>
  <c r="C206" i="4"/>
  <c r="Q205" i="4"/>
  <c r="C205" i="4"/>
  <c r="R204" i="4"/>
  <c r="C204" i="4"/>
  <c r="R203" i="4"/>
  <c r="C203" i="4"/>
  <c r="Q202" i="4"/>
  <c r="C202" i="4"/>
  <c r="Q201" i="4"/>
  <c r="C201" i="4"/>
  <c r="Q200" i="4"/>
  <c r="C200" i="4"/>
  <c r="R199" i="4"/>
  <c r="C199" i="4"/>
  <c r="R198" i="4"/>
  <c r="C198" i="4"/>
  <c r="R197" i="4"/>
  <c r="C197" i="4"/>
  <c r="Q196" i="4"/>
  <c r="C196" i="4"/>
  <c r="R195" i="4"/>
  <c r="C195" i="4"/>
  <c r="R194" i="4"/>
  <c r="C194" i="4"/>
  <c r="Q193" i="4"/>
  <c r="C193" i="4"/>
  <c r="Q192" i="4"/>
  <c r="C192" i="4"/>
  <c r="Q191" i="4"/>
  <c r="C191" i="4"/>
  <c r="Q190" i="4"/>
  <c r="C190" i="4"/>
  <c r="Q189" i="4"/>
  <c r="C189" i="4"/>
  <c r="Q188" i="4"/>
  <c r="C188" i="4"/>
  <c r="Q187" i="4"/>
  <c r="C187" i="4"/>
  <c r="Q186" i="4"/>
  <c r="C186" i="4"/>
  <c r="R185" i="4"/>
  <c r="C185" i="4"/>
  <c r="R184" i="4"/>
  <c r="C184" i="4"/>
  <c r="R183" i="4"/>
  <c r="C183" i="4"/>
  <c r="R182" i="4"/>
  <c r="C182" i="4"/>
  <c r="R181" i="4"/>
  <c r="C181" i="4"/>
  <c r="R180" i="4"/>
  <c r="C180" i="4"/>
  <c r="Q179" i="4"/>
  <c r="C179" i="4"/>
  <c r="Q178" i="4"/>
  <c r="C178" i="4"/>
  <c r="R177" i="4"/>
  <c r="C177" i="4"/>
  <c r="R176" i="4"/>
  <c r="C176" i="4"/>
  <c r="Q175" i="4"/>
  <c r="C175" i="4"/>
  <c r="R174" i="4"/>
  <c r="C174" i="4"/>
  <c r="R173" i="4"/>
  <c r="C173" i="4"/>
  <c r="Q172" i="4"/>
  <c r="C172" i="4"/>
  <c r="Q171" i="4"/>
  <c r="C171" i="4"/>
  <c r="Q170" i="4"/>
  <c r="C170" i="4"/>
  <c r="R169" i="4"/>
  <c r="C169" i="4"/>
  <c r="Q168" i="4"/>
  <c r="C168" i="4"/>
  <c r="Q167" i="4"/>
  <c r="C167" i="4"/>
  <c r="R166" i="4"/>
  <c r="C166" i="4"/>
  <c r="Q165" i="4"/>
  <c r="C165" i="4"/>
  <c r="Q164" i="4"/>
  <c r="C164" i="4"/>
  <c r="R163" i="4"/>
  <c r="C163" i="4"/>
  <c r="R162" i="4"/>
  <c r="C162" i="4"/>
  <c r="Q161" i="4"/>
  <c r="C161" i="4"/>
  <c r="Q160" i="4"/>
  <c r="C160" i="4"/>
  <c r="R159" i="4"/>
  <c r="C159" i="4"/>
  <c r="Q158" i="4"/>
  <c r="C158" i="4"/>
  <c r="Q157" i="4"/>
  <c r="C157" i="4"/>
  <c r="Q156" i="4"/>
  <c r="C156" i="4"/>
  <c r="Q155" i="4"/>
  <c r="C155" i="4"/>
  <c r="Q154" i="4"/>
  <c r="C154" i="4"/>
  <c r="Q153" i="4"/>
  <c r="C153" i="4"/>
  <c r="Q152" i="4"/>
  <c r="C152" i="4"/>
  <c r="Q151" i="4"/>
  <c r="C151" i="4"/>
  <c r="Q150" i="4"/>
  <c r="C150" i="4"/>
  <c r="R149" i="4"/>
  <c r="C149" i="4"/>
  <c r="Q148" i="4"/>
  <c r="C148" i="4"/>
  <c r="R147" i="4"/>
  <c r="C147" i="4"/>
  <c r="Q146" i="4"/>
  <c r="C146" i="4"/>
  <c r="R145" i="4"/>
  <c r="C145" i="4"/>
  <c r="Q144" i="4"/>
  <c r="C144" i="4"/>
  <c r="R143" i="4"/>
  <c r="C143" i="4"/>
  <c r="R142" i="4"/>
  <c r="C142" i="4"/>
  <c r="R141" i="4"/>
  <c r="C141" i="4"/>
  <c r="C140" i="4"/>
  <c r="R139" i="4"/>
  <c r="C139" i="4"/>
  <c r="R138" i="4"/>
  <c r="C138" i="4"/>
  <c r="Q137" i="4"/>
  <c r="C137" i="4"/>
  <c r="Q136" i="4"/>
  <c r="C136" i="4"/>
  <c r="R135" i="4"/>
  <c r="C135" i="4"/>
  <c r="Q134" i="4"/>
  <c r="C134" i="4"/>
  <c r="R133" i="4"/>
  <c r="C133" i="4"/>
  <c r="R132" i="4"/>
  <c r="C132" i="4"/>
  <c r="Q131" i="4"/>
  <c r="C131" i="4"/>
  <c r="R130" i="4"/>
  <c r="C130" i="4"/>
  <c r="R129" i="4"/>
  <c r="C129" i="4"/>
  <c r="C128" i="4"/>
  <c r="Q127" i="4"/>
  <c r="C127" i="4"/>
  <c r="R126" i="4"/>
  <c r="C126" i="4"/>
  <c r="R125" i="4"/>
  <c r="C125" i="4"/>
  <c r="R124" i="4"/>
  <c r="C124" i="4"/>
  <c r="R123" i="4"/>
  <c r="C123" i="4"/>
  <c r="R122" i="4"/>
  <c r="C122" i="4"/>
  <c r="R121" i="4"/>
  <c r="C121" i="4"/>
  <c r="R120" i="4"/>
  <c r="C120" i="4"/>
  <c r="R119" i="4"/>
  <c r="C119" i="4"/>
  <c r="R118" i="4"/>
  <c r="C118" i="4"/>
  <c r="Q117" i="4"/>
  <c r="C117" i="4"/>
  <c r="R116" i="4"/>
  <c r="C116" i="4"/>
  <c r="Q115" i="4"/>
  <c r="C115" i="4"/>
  <c r="R114" i="4"/>
  <c r="C114" i="4"/>
  <c r="Q113" i="4"/>
  <c r="C113" i="4"/>
  <c r="R112" i="4"/>
  <c r="C112" i="4"/>
  <c r="Q111" i="4"/>
  <c r="C111" i="4"/>
  <c r="R110" i="4"/>
  <c r="C110" i="4"/>
  <c r="Q109" i="4"/>
  <c r="C109" i="4"/>
  <c r="R108" i="4"/>
  <c r="C108" i="4"/>
  <c r="Q107" i="4"/>
  <c r="C107" i="4"/>
  <c r="R106" i="4"/>
  <c r="C106" i="4"/>
  <c r="R105" i="4"/>
  <c r="C105" i="4"/>
  <c r="R104" i="4"/>
  <c r="C104" i="4"/>
  <c r="R103" i="4"/>
  <c r="C103" i="4"/>
  <c r="Q102" i="4"/>
  <c r="C102" i="4"/>
  <c r="R101" i="4"/>
  <c r="C101" i="4"/>
  <c r="R100" i="4"/>
  <c r="C100" i="4"/>
  <c r="R99" i="4"/>
  <c r="C99" i="4"/>
  <c r="R98" i="4"/>
  <c r="C98" i="4"/>
  <c r="Q97" i="4"/>
  <c r="C97" i="4"/>
  <c r="R96" i="4"/>
  <c r="C96" i="4"/>
  <c r="Q95" i="4"/>
  <c r="C95" i="4"/>
  <c r="R94" i="4"/>
  <c r="C94" i="4"/>
  <c r="Q93" i="4"/>
  <c r="C93" i="4"/>
  <c r="R92" i="4"/>
  <c r="C92" i="4"/>
  <c r="R91" i="4"/>
  <c r="C91" i="4"/>
  <c r="R90" i="4"/>
  <c r="C90" i="4"/>
  <c r="Q89" i="4"/>
  <c r="C89" i="4"/>
  <c r="Q88" i="4"/>
  <c r="C88" i="4"/>
  <c r="Q87" i="4"/>
  <c r="C87" i="4"/>
  <c r="Q86" i="4"/>
  <c r="C86" i="4"/>
  <c r="Q85" i="4"/>
  <c r="C85" i="4"/>
  <c r="Q84" i="4"/>
  <c r="C84" i="4"/>
  <c r="R83" i="4"/>
  <c r="C83" i="4"/>
  <c r="R82" i="4"/>
  <c r="C82" i="4"/>
  <c r="R81" i="4"/>
  <c r="C81" i="4"/>
  <c r="Q80" i="4"/>
  <c r="C80" i="4"/>
  <c r="R79" i="4"/>
  <c r="C79" i="4"/>
  <c r="Q78" i="4"/>
  <c r="C78" i="4"/>
  <c r="R77" i="4"/>
  <c r="C77" i="4"/>
  <c r="Q76" i="4"/>
  <c r="C76" i="4"/>
  <c r="R75" i="4"/>
  <c r="C75" i="4"/>
  <c r="R74" i="4"/>
  <c r="C74" i="4"/>
  <c r="Q73" i="4"/>
  <c r="C73" i="4"/>
  <c r="Q72" i="4"/>
  <c r="C72" i="4"/>
  <c r="R71" i="4"/>
  <c r="C71" i="4"/>
  <c r="Q70" i="4"/>
  <c r="C70" i="4"/>
  <c r="R69" i="4"/>
  <c r="C69" i="4"/>
  <c r="Q68" i="4"/>
  <c r="C68" i="4"/>
  <c r="R67" i="4"/>
  <c r="C67" i="4"/>
  <c r="R66" i="4"/>
  <c r="C66" i="4"/>
  <c r="Q65" i="4"/>
  <c r="C65" i="4"/>
  <c r="R64" i="4"/>
  <c r="C64" i="4"/>
  <c r="R63" i="4"/>
  <c r="C63" i="4"/>
  <c r="R62" i="4"/>
  <c r="C62" i="4"/>
  <c r="Q61" i="4"/>
  <c r="C61" i="4"/>
  <c r="R60" i="4"/>
  <c r="C60" i="4"/>
  <c r="R59" i="4"/>
  <c r="C59" i="4"/>
  <c r="Q58" i="4"/>
  <c r="C58" i="4"/>
  <c r="R57" i="4"/>
  <c r="C57" i="4"/>
  <c r="Q56" i="4"/>
  <c r="C56" i="4"/>
  <c r="C55" i="4"/>
  <c r="R54" i="4"/>
  <c r="C54" i="4"/>
  <c r="R53" i="4"/>
  <c r="C53" i="4"/>
  <c r="R52" i="4"/>
  <c r="C52" i="4"/>
  <c r="R51" i="4"/>
  <c r="C51" i="4"/>
  <c r="Q50" i="4"/>
  <c r="C50" i="4"/>
  <c r="Q49" i="4"/>
  <c r="C49" i="4"/>
  <c r="R48" i="4"/>
  <c r="C48" i="4"/>
  <c r="Q47" i="4"/>
  <c r="C47" i="4"/>
  <c r="Q46" i="4"/>
  <c r="C46" i="4"/>
  <c r="Q45" i="4"/>
  <c r="C45" i="4"/>
  <c r="Q44" i="4"/>
  <c r="C44" i="4"/>
  <c r="R43" i="4"/>
  <c r="C43" i="4"/>
  <c r="Q42" i="4"/>
  <c r="C42" i="4"/>
  <c r="Q41" i="4"/>
  <c r="C41" i="4"/>
  <c r="Q40" i="4"/>
  <c r="C40" i="4"/>
  <c r="C39" i="4"/>
  <c r="R38" i="4"/>
  <c r="C38" i="4"/>
  <c r="R37" i="4"/>
  <c r="C37" i="4"/>
  <c r="R36" i="4"/>
  <c r="C36" i="4"/>
  <c r="R35" i="4"/>
  <c r="C35" i="4"/>
  <c r="R34" i="4"/>
  <c r="C34" i="4"/>
  <c r="Q33" i="4"/>
  <c r="C33" i="4"/>
  <c r="R32" i="4"/>
  <c r="C32" i="4"/>
  <c r="C31" i="4"/>
  <c r="C30" i="4"/>
  <c r="C29" i="4"/>
  <c r="R28" i="4"/>
  <c r="C28" i="4"/>
  <c r="Q27" i="4"/>
  <c r="C27" i="4"/>
  <c r="R26" i="4"/>
  <c r="C26" i="4"/>
  <c r="R25" i="4"/>
  <c r="C25" i="4"/>
  <c r="Q24" i="4"/>
  <c r="C24" i="4"/>
  <c r="C23" i="4"/>
  <c r="C22" i="4"/>
  <c r="C21" i="4"/>
  <c r="C20" i="4"/>
  <c r="C19" i="4"/>
  <c r="Q18" i="4"/>
  <c r="C18" i="4"/>
  <c r="Q17" i="4"/>
  <c r="C17" i="4"/>
  <c r="Q16" i="4"/>
  <c r="C16" i="4"/>
  <c r="Q15" i="4"/>
  <c r="C15" i="4"/>
  <c r="Q14" i="4"/>
  <c r="C14" i="4"/>
  <c r="Q13" i="4"/>
  <c r="C13" i="4"/>
  <c r="Q12" i="4"/>
  <c r="C12" i="4"/>
  <c r="Q11" i="4"/>
  <c r="C11" i="4"/>
  <c r="Q10" i="4"/>
  <c r="C10" i="4"/>
  <c r="Q9" i="4"/>
  <c r="C9" i="4"/>
  <c r="Q8" i="4"/>
  <c r="C8" i="4"/>
  <c r="R7" i="4"/>
  <c r="C7" i="4"/>
  <c r="Q6" i="4"/>
  <c r="C6" i="4"/>
  <c r="Q5" i="4"/>
  <c r="P5" i="4"/>
  <c r="C5" i="4"/>
  <c r="R4" i="4"/>
  <c r="C4" i="4"/>
  <c r="Q3" i="4"/>
  <c r="C3" i="4"/>
  <c r="Q2" i="4"/>
  <c r="C2" i="4"/>
  <c r="C24" i="3"/>
  <c r="C11" i="3"/>
  <c r="J475" i="2"/>
  <c r="K475" i="2"/>
  <c r="L475" i="2"/>
  <c r="M475" i="2"/>
  <c r="H475" i="2"/>
  <c r="P5" i="2"/>
  <c r="R473" i="2"/>
  <c r="C473" i="2"/>
  <c r="Q471" i="2"/>
  <c r="C471" i="2"/>
  <c r="R470" i="2"/>
  <c r="C470" i="2"/>
  <c r="Q468" i="2"/>
  <c r="C468" i="2"/>
  <c r="Q467" i="2"/>
  <c r="C467" i="2"/>
  <c r="R466" i="2"/>
  <c r="C466" i="2"/>
  <c r="Q464" i="2"/>
  <c r="C464" i="2"/>
  <c r="Q463" i="2"/>
  <c r="C463" i="2"/>
  <c r="R462" i="2"/>
  <c r="C462" i="2"/>
  <c r="R461" i="2"/>
  <c r="C461" i="2"/>
  <c r="R460" i="2"/>
  <c r="C460" i="2"/>
  <c r="R459" i="2"/>
  <c r="C459" i="2"/>
  <c r="R458" i="2"/>
  <c r="C458" i="2"/>
  <c r="Q457" i="2"/>
  <c r="C457" i="2"/>
  <c r="Q456" i="2"/>
  <c r="C456" i="2"/>
  <c r="Q455" i="2"/>
  <c r="C455" i="2"/>
  <c r="R454" i="2"/>
  <c r="C454" i="2"/>
  <c r="R453" i="2"/>
  <c r="C453" i="2"/>
  <c r="Q452" i="2"/>
  <c r="C452" i="2"/>
  <c r="Q451" i="2"/>
  <c r="C451" i="2"/>
  <c r="R449" i="2"/>
  <c r="C449" i="2"/>
  <c r="Q448" i="2"/>
  <c r="C448" i="2"/>
  <c r="Q447" i="2"/>
  <c r="C447" i="2"/>
  <c r="R446" i="2"/>
  <c r="C446" i="2"/>
  <c r="Q445" i="2"/>
  <c r="C445" i="2"/>
  <c r="R443" i="2"/>
  <c r="C443" i="2"/>
  <c r="Q442" i="2"/>
  <c r="C442" i="2"/>
  <c r="R440" i="2"/>
  <c r="C440" i="2"/>
  <c r="Q439" i="2"/>
  <c r="C439" i="2"/>
  <c r="R438" i="2"/>
  <c r="C438" i="2"/>
  <c r="Q437" i="2"/>
  <c r="C437" i="2"/>
  <c r="R436" i="2"/>
  <c r="C436" i="2"/>
  <c r="R435" i="2"/>
  <c r="C435" i="2"/>
  <c r="R434" i="2"/>
  <c r="C434" i="2"/>
  <c r="Q433" i="2"/>
  <c r="C433" i="2"/>
  <c r="R432" i="2"/>
  <c r="C432" i="2"/>
  <c r="Q430" i="2"/>
  <c r="C430" i="2"/>
  <c r="R428" i="2"/>
  <c r="C428" i="2"/>
  <c r="Q427" i="2"/>
  <c r="C427" i="2"/>
  <c r="Q425" i="2"/>
  <c r="C425" i="2"/>
  <c r="Q424" i="2"/>
  <c r="C424" i="2"/>
  <c r="Q423" i="2"/>
  <c r="C423" i="2"/>
  <c r="Q422" i="2"/>
  <c r="C422" i="2"/>
  <c r="R421" i="2"/>
  <c r="C421" i="2"/>
  <c r="Q420" i="2"/>
  <c r="C420" i="2"/>
  <c r="Q419" i="2"/>
  <c r="C419" i="2"/>
  <c r="Q418" i="2"/>
  <c r="C418" i="2"/>
  <c r="Q417" i="2"/>
  <c r="C417" i="2"/>
  <c r="Q416" i="2"/>
  <c r="C416" i="2"/>
  <c r="R415" i="2"/>
  <c r="C415" i="2"/>
  <c r="R414" i="2"/>
  <c r="C414" i="2"/>
  <c r="Q413" i="2"/>
  <c r="C413" i="2"/>
  <c r="R412" i="2"/>
  <c r="C412" i="2"/>
  <c r="R411" i="2"/>
  <c r="C411" i="2"/>
  <c r="R410" i="2"/>
  <c r="C410" i="2"/>
  <c r="Q409" i="2"/>
  <c r="C409" i="2"/>
  <c r="R408" i="2"/>
  <c r="C408" i="2"/>
  <c r="Q407" i="2"/>
  <c r="C407" i="2"/>
  <c r="Q406" i="2"/>
  <c r="C406" i="2"/>
  <c r="Q405" i="2"/>
  <c r="C405" i="2"/>
  <c r="Q404" i="2"/>
  <c r="C404" i="2"/>
  <c r="R403" i="2"/>
  <c r="C403" i="2"/>
  <c r="Q402" i="2"/>
  <c r="C402" i="2"/>
  <c r="R401" i="2"/>
  <c r="C401" i="2"/>
  <c r="R400" i="2"/>
  <c r="C400" i="2"/>
  <c r="Q399" i="2"/>
  <c r="C399" i="2"/>
  <c r="R398" i="2"/>
  <c r="C398" i="2"/>
  <c r="Q397" i="2"/>
  <c r="C397" i="2"/>
  <c r="R396" i="2"/>
  <c r="C396" i="2"/>
  <c r="Q395" i="2"/>
  <c r="C395" i="2"/>
  <c r="R394" i="2"/>
  <c r="C394" i="2"/>
  <c r="R393" i="2"/>
  <c r="C393" i="2"/>
  <c r="R392" i="2"/>
  <c r="C392" i="2"/>
  <c r="Q391" i="2"/>
  <c r="C391" i="2"/>
  <c r="Q390" i="2"/>
  <c r="C390" i="2"/>
  <c r="Q389" i="2"/>
  <c r="C389" i="2"/>
  <c r="Q388" i="2"/>
  <c r="C388" i="2"/>
  <c r="Q387" i="2"/>
  <c r="C387" i="2"/>
  <c r="Q386" i="2"/>
  <c r="C386" i="2"/>
  <c r="Q385" i="2"/>
  <c r="C385" i="2"/>
  <c r="R384" i="2"/>
  <c r="C384" i="2"/>
  <c r="R383" i="2"/>
  <c r="C383" i="2"/>
  <c r="R382" i="2"/>
  <c r="C382" i="2"/>
  <c r="R381" i="2"/>
  <c r="C381" i="2"/>
  <c r="R380" i="2"/>
  <c r="C380" i="2"/>
  <c r="Q379" i="2"/>
  <c r="C379" i="2"/>
  <c r="Q378" i="2"/>
  <c r="C378" i="2"/>
  <c r="Q377" i="2"/>
  <c r="C377" i="2"/>
  <c r="Q376" i="2"/>
  <c r="C376" i="2"/>
  <c r="Q374" i="2"/>
  <c r="C374" i="2"/>
  <c r="R373" i="2"/>
  <c r="C373" i="2"/>
  <c r="R372" i="2"/>
  <c r="C372" i="2"/>
  <c r="Q371" i="2"/>
  <c r="C371" i="2"/>
  <c r="R370" i="2"/>
  <c r="C370" i="2"/>
  <c r="Q369" i="2"/>
  <c r="C369" i="2"/>
  <c r="R368" i="2"/>
  <c r="C368" i="2"/>
  <c r="R367" i="2"/>
  <c r="C367" i="2"/>
  <c r="R366" i="2"/>
  <c r="C366" i="2"/>
  <c r="Q365" i="2"/>
  <c r="C365" i="2"/>
  <c r="R362" i="2"/>
  <c r="C362" i="2"/>
  <c r="R360" i="2"/>
  <c r="C360" i="2"/>
  <c r="R359" i="2"/>
  <c r="C359" i="2"/>
  <c r="Q358" i="2"/>
  <c r="C358" i="2"/>
  <c r="Q357" i="2"/>
  <c r="C357" i="2"/>
  <c r="R356" i="2"/>
  <c r="C356" i="2"/>
  <c r="Q355" i="2"/>
  <c r="C355" i="2"/>
  <c r="Q354" i="2"/>
  <c r="C354" i="2"/>
  <c r="R353" i="2"/>
  <c r="C353" i="2"/>
  <c r="Q352" i="2"/>
  <c r="C352" i="2"/>
  <c r="Q351" i="2"/>
  <c r="C351" i="2"/>
  <c r="R350" i="2"/>
  <c r="C350" i="2"/>
  <c r="Q349" i="2"/>
  <c r="C349" i="2"/>
  <c r="Q348" i="2"/>
  <c r="C348" i="2"/>
  <c r="R347" i="2"/>
  <c r="C347" i="2"/>
  <c r="Q346" i="2"/>
  <c r="C346" i="2"/>
  <c r="Q345" i="2"/>
  <c r="C345" i="2"/>
  <c r="R344" i="2"/>
  <c r="C344" i="2"/>
  <c r="R343" i="2"/>
  <c r="C343" i="2"/>
  <c r="Q342" i="2"/>
  <c r="C342" i="2"/>
  <c r="R341" i="2"/>
  <c r="C341" i="2"/>
  <c r="Q340" i="2"/>
  <c r="C340" i="2"/>
  <c r="Q339" i="2"/>
  <c r="C339" i="2"/>
  <c r="Q338" i="2"/>
  <c r="C338" i="2"/>
  <c r="Q337" i="2"/>
  <c r="C337" i="2"/>
  <c r="Q336" i="2"/>
  <c r="C336" i="2"/>
  <c r="R335" i="2"/>
  <c r="C335" i="2"/>
  <c r="Q334" i="2"/>
  <c r="C334" i="2"/>
  <c r="Q333" i="2"/>
  <c r="C333" i="2"/>
  <c r="R332" i="2"/>
  <c r="C332" i="2"/>
  <c r="R331" i="2"/>
  <c r="C331" i="2"/>
  <c r="R330" i="2"/>
  <c r="C330" i="2"/>
  <c r="Q329" i="2"/>
  <c r="C329" i="2"/>
  <c r="R328" i="2"/>
  <c r="C328" i="2"/>
  <c r="R327" i="2"/>
  <c r="C327" i="2"/>
  <c r="Q326" i="2"/>
  <c r="C326" i="2"/>
  <c r="Q325" i="2"/>
  <c r="C325" i="2"/>
  <c r="Q324" i="2"/>
  <c r="C324" i="2"/>
  <c r="R323" i="2"/>
  <c r="C323" i="2"/>
  <c r="R322" i="2"/>
  <c r="C322" i="2"/>
  <c r="R321" i="2"/>
  <c r="C321" i="2"/>
  <c r="Q320" i="2"/>
  <c r="C320" i="2"/>
  <c r="R319" i="2"/>
  <c r="C319" i="2"/>
  <c r="R317" i="2"/>
  <c r="C317" i="2"/>
  <c r="Q316" i="2"/>
  <c r="C316" i="2"/>
  <c r="Q313" i="2"/>
  <c r="C313" i="2"/>
  <c r="Q312" i="2"/>
  <c r="C312" i="2"/>
  <c r="Q310" i="2"/>
  <c r="C310" i="2"/>
  <c r="Q309" i="2"/>
  <c r="C309" i="2"/>
  <c r="Q308" i="2"/>
  <c r="C308" i="2"/>
  <c r="Q307" i="2"/>
  <c r="C307" i="2"/>
  <c r="Q306" i="2"/>
  <c r="C306" i="2"/>
  <c r="R305" i="2"/>
  <c r="C305" i="2"/>
  <c r="R304" i="2"/>
  <c r="C304" i="2"/>
  <c r="R303" i="2"/>
  <c r="C303" i="2"/>
  <c r="R302" i="2"/>
  <c r="C302" i="2"/>
  <c r="R301" i="2"/>
  <c r="C301" i="2"/>
  <c r="R300" i="2"/>
  <c r="C300" i="2"/>
  <c r="Q299" i="2"/>
  <c r="C299" i="2"/>
  <c r="Q298" i="2"/>
  <c r="C298" i="2"/>
  <c r="R297" i="2"/>
  <c r="C297" i="2"/>
  <c r="R296" i="2"/>
  <c r="C296" i="2"/>
  <c r="Q295" i="2"/>
  <c r="C295" i="2"/>
  <c r="R294" i="2"/>
  <c r="C294" i="2"/>
  <c r="R293" i="2"/>
  <c r="C293" i="2"/>
  <c r="Q292" i="2"/>
  <c r="C292" i="2"/>
  <c r="Q291" i="2"/>
  <c r="C291" i="2"/>
  <c r="Q290" i="2"/>
  <c r="C290" i="2"/>
  <c r="R289" i="2"/>
  <c r="C289" i="2"/>
  <c r="Q288" i="2"/>
  <c r="C288" i="2"/>
  <c r="Q287" i="2"/>
  <c r="C287" i="2"/>
  <c r="R286" i="2"/>
  <c r="C286" i="2"/>
  <c r="Q285" i="2"/>
  <c r="C285" i="2"/>
  <c r="Q284" i="2"/>
  <c r="C284" i="2"/>
  <c r="R282" i="2"/>
  <c r="C282" i="2"/>
  <c r="R281" i="2"/>
  <c r="C281" i="2"/>
  <c r="Q280" i="2"/>
  <c r="C280" i="2"/>
  <c r="Q279" i="2"/>
  <c r="C279" i="2"/>
  <c r="R278" i="2"/>
  <c r="C278" i="2"/>
  <c r="Q277" i="2"/>
  <c r="C277" i="2"/>
  <c r="Q276" i="2"/>
  <c r="C276" i="2"/>
  <c r="Q275" i="2"/>
  <c r="C275" i="2"/>
  <c r="Q273" i="2"/>
  <c r="C273" i="2"/>
  <c r="Q272" i="2"/>
  <c r="C272" i="2"/>
  <c r="Q271" i="2"/>
  <c r="C271" i="2"/>
  <c r="Q270" i="2"/>
  <c r="C270" i="2"/>
  <c r="Q269" i="2"/>
  <c r="C269" i="2"/>
  <c r="Q268" i="2"/>
  <c r="C268" i="2"/>
  <c r="R267" i="2"/>
  <c r="C267" i="2"/>
  <c r="Q266" i="2"/>
  <c r="C266" i="2"/>
  <c r="R265" i="2"/>
  <c r="C265" i="2"/>
  <c r="Q264" i="2"/>
  <c r="C264" i="2"/>
  <c r="R262" i="2"/>
  <c r="C262" i="2"/>
  <c r="Q261" i="2"/>
  <c r="C261" i="2"/>
  <c r="R260" i="2"/>
  <c r="C260" i="2"/>
  <c r="R259" i="2"/>
  <c r="C259" i="2"/>
  <c r="R258" i="2"/>
  <c r="C258" i="2"/>
  <c r="C256" i="2"/>
  <c r="R254" i="2"/>
  <c r="C254" i="2"/>
  <c r="R253" i="2"/>
  <c r="C253" i="2"/>
  <c r="Q252" i="2"/>
  <c r="C252" i="2"/>
  <c r="Q250" i="2"/>
  <c r="C250" i="2"/>
  <c r="R249" i="2"/>
  <c r="C249" i="2"/>
  <c r="Q248" i="2"/>
  <c r="C248" i="2"/>
  <c r="R247" i="2"/>
  <c r="C247" i="2"/>
  <c r="R246" i="2"/>
  <c r="C246" i="2"/>
  <c r="Q245" i="2"/>
  <c r="C245" i="2"/>
  <c r="R244" i="2"/>
  <c r="C244" i="2"/>
  <c r="R243" i="2"/>
  <c r="C243" i="2"/>
  <c r="C242" i="2"/>
  <c r="Q241" i="2"/>
  <c r="C241" i="2"/>
  <c r="R240" i="2"/>
  <c r="C240" i="2"/>
  <c r="R239" i="2"/>
  <c r="C239" i="2"/>
  <c r="Q237" i="2"/>
  <c r="C237" i="2"/>
  <c r="Q236" i="2"/>
  <c r="C236" i="2"/>
  <c r="C235" i="2"/>
  <c r="Q234" i="2"/>
  <c r="C234" i="2"/>
  <c r="Q233" i="2"/>
  <c r="C233" i="2"/>
  <c r="R232" i="2"/>
  <c r="C232" i="2"/>
  <c r="R230" i="2"/>
  <c r="C230" i="2"/>
  <c r="R229" i="2"/>
  <c r="C229" i="2"/>
  <c r="R228" i="2"/>
  <c r="C228" i="2"/>
  <c r="R227" i="2"/>
  <c r="C227" i="2"/>
  <c r="R226" i="2"/>
  <c r="C226" i="2"/>
  <c r="R224" i="2"/>
  <c r="C224" i="2"/>
  <c r="Q223" i="2"/>
  <c r="C223" i="2"/>
  <c r="R222" i="2"/>
  <c r="C222" i="2"/>
  <c r="Q221" i="2"/>
  <c r="C221" i="2"/>
  <c r="Q220" i="2"/>
  <c r="C220" i="2"/>
  <c r="Q219" i="2"/>
  <c r="C219" i="2"/>
  <c r="R218" i="2"/>
  <c r="C218" i="2"/>
  <c r="Q217" i="2"/>
  <c r="C217" i="2"/>
  <c r="R215" i="2"/>
  <c r="C215" i="2"/>
  <c r="Q214" i="2"/>
  <c r="C214" i="2"/>
  <c r="Q213" i="2"/>
  <c r="C213" i="2"/>
  <c r="Q212" i="2"/>
  <c r="C212" i="2"/>
  <c r="Q211" i="2"/>
  <c r="C211" i="2"/>
  <c r="Q210" i="2"/>
  <c r="C210" i="2"/>
  <c r="R209" i="2"/>
  <c r="C209" i="2"/>
  <c r="Q208" i="2"/>
  <c r="C208" i="2"/>
  <c r="Q207" i="2"/>
  <c r="C207" i="2"/>
  <c r="Q206" i="2"/>
  <c r="C206" i="2"/>
  <c r="R205" i="2"/>
  <c r="C205" i="2"/>
  <c r="Q204" i="2"/>
  <c r="C204" i="2"/>
  <c r="R203" i="2"/>
  <c r="C203" i="2"/>
  <c r="R202" i="2"/>
  <c r="C202" i="2"/>
  <c r="R201" i="2"/>
  <c r="C201" i="2"/>
  <c r="R200" i="2"/>
  <c r="C200" i="2"/>
  <c r="Q198" i="2"/>
  <c r="C198" i="2"/>
  <c r="R197" i="2"/>
  <c r="C197" i="2"/>
  <c r="R196" i="2"/>
  <c r="C196" i="2"/>
  <c r="Q195" i="2"/>
  <c r="C195" i="2"/>
  <c r="Q194" i="2"/>
  <c r="C194" i="2"/>
  <c r="Q193" i="2"/>
  <c r="C193" i="2"/>
  <c r="Q192" i="2"/>
  <c r="C192" i="2"/>
  <c r="R191" i="2"/>
  <c r="C191" i="2"/>
  <c r="R190" i="2"/>
  <c r="C190" i="2"/>
  <c r="Q189" i="2"/>
  <c r="C189" i="2"/>
  <c r="R188" i="2"/>
  <c r="C188" i="2"/>
  <c r="Q187" i="2"/>
  <c r="C187" i="2"/>
  <c r="R186" i="2"/>
  <c r="C186" i="2"/>
  <c r="Q185" i="2"/>
  <c r="C185" i="2"/>
  <c r="R184" i="2"/>
  <c r="C184" i="2"/>
  <c r="C183" i="2"/>
  <c r="R182" i="2"/>
  <c r="C182" i="2"/>
  <c r="R181" i="2"/>
  <c r="C181" i="2"/>
  <c r="Q180" i="2"/>
  <c r="C180" i="2"/>
  <c r="C179" i="2"/>
  <c r="C178" i="2"/>
  <c r="C177" i="2"/>
  <c r="C176" i="2"/>
  <c r="Q175" i="2"/>
  <c r="C175" i="2"/>
  <c r="R172" i="2"/>
  <c r="C172" i="2"/>
  <c r="Q171" i="2"/>
  <c r="C171" i="2"/>
  <c r="R170" i="2"/>
  <c r="C170" i="2"/>
  <c r="Q169" i="2"/>
  <c r="C169" i="2"/>
  <c r="Q168" i="2"/>
  <c r="C168" i="2"/>
  <c r="Q167" i="2"/>
  <c r="C167" i="2"/>
  <c r="Q166" i="2"/>
  <c r="C166" i="2"/>
  <c r="Q165" i="2"/>
  <c r="C165" i="2"/>
  <c r="R164" i="2"/>
  <c r="C164" i="2"/>
  <c r="R163" i="2"/>
  <c r="C163" i="2"/>
  <c r="R161" i="2"/>
  <c r="C161" i="2"/>
  <c r="Q160" i="2"/>
  <c r="C160" i="2"/>
  <c r="R159" i="2"/>
  <c r="C159" i="2"/>
  <c r="Q158" i="2"/>
  <c r="C158" i="2"/>
  <c r="R157" i="2"/>
  <c r="C157" i="2"/>
  <c r="Q156" i="2"/>
  <c r="C156" i="2"/>
  <c r="R155" i="2"/>
  <c r="C155" i="2"/>
  <c r="Q154" i="2"/>
  <c r="C154" i="2"/>
  <c r="R152" i="2"/>
  <c r="C152" i="2"/>
  <c r="R151" i="2"/>
  <c r="C151" i="2"/>
  <c r="Q150" i="2"/>
  <c r="C150" i="2"/>
  <c r="Q148" i="2"/>
  <c r="C148" i="2"/>
  <c r="R147" i="2"/>
  <c r="C147" i="2"/>
  <c r="Q146" i="2"/>
  <c r="C146" i="2"/>
  <c r="R145" i="2"/>
  <c r="C145" i="2"/>
  <c r="Q144" i="2"/>
  <c r="C144" i="2"/>
  <c r="Q143" i="2"/>
  <c r="C143" i="2"/>
  <c r="R142" i="2"/>
  <c r="C142" i="2"/>
  <c r="R141" i="2"/>
  <c r="C141" i="2"/>
  <c r="Q140" i="2"/>
  <c r="C140" i="2"/>
  <c r="R139" i="2"/>
  <c r="C139" i="2"/>
  <c r="Q138" i="2"/>
  <c r="C138" i="2"/>
  <c r="R137" i="2"/>
  <c r="C137" i="2"/>
  <c r="Q136" i="2"/>
  <c r="C136" i="2"/>
  <c r="Q135" i="2"/>
  <c r="C135" i="2"/>
  <c r="R134" i="2"/>
  <c r="C134" i="2"/>
  <c r="Q133" i="2"/>
  <c r="C133" i="2"/>
  <c r="Q131" i="2"/>
  <c r="C131" i="2"/>
  <c r="Q130" i="2"/>
  <c r="C130" i="2"/>
  <c r="R129" i="2"/>
  <c r="C129" i="2"/>
  <c r="Q128" i="2"/>
  <c r="C128" i="2"/>
  <c r="R126" i="2"/>
  <c r="C126" i="2"/>
  <c r="Q125" i="2"/>
  <c r="C125" i="2"/>
  <c r="R124" i="2"/>
  <c r="C124" i="2"/>
  <c r="Q123" i="2"/>
  <c r="C123" i="2"/>
  <c r="R122" i="2"/>
  <c r="C122" i="2"/>
  <c r="Q121" i="2"/>
  <c r="C121" i="2"/>
  <c r="R119" i="2"/>
  <c r="C119" i="2"/>
  <c r="Q118" i="2"/>
  <c r="C118" i="2"/>
  <c r="Q117" i="2"/>
  <c r="C117" i="2"/>
  <c r="R116" i="2"/>
  <c r="C116" i="2"/>
  <c r="Q115" i="2"/>
  <c r="C115" i="2"/>
  <c r="R114" i="2"/>
  <c r="C114" i="2"/>
  <c r="R113" i="2"/>
  <c r="C113" i="2"/>
  <c r="R112" i="2"/>
  <c r="C112" i="2"/>
  <c r="Q111" i="2"/>
  <c r="C111" i="2"/>
  <c r="R110" i="2"/>
  <c r="C110" i="2"/>
  <c r="Q109" i="2"/>
  <c r="C109" i="2"/>
  <c r="Q108" i="2"/>
  <c r="C108" i="2"/>
  <c r="Q107" i="2"/>
  <c r="C107" i="2"/>
  <c r="Q106" i="2"/>
  <c r="C106" i="2"/>
  <c r="Q105" i="2"/>
  <c r="C105" i="2"/>
  <c r="Q104" i="2"/>
  <c r="C104" i="2"/>
  <c r="R103" i="2"/>
  <c r="C103" i="2"/>
  <c r="R102" i="2"/>
  <c r="C102" i="2"/>
  <c r="R101" i="2"/>
  <c r="C101" i="2"/>
  <c r="Q100" i="2"/>
  <c r="C100" i="2"/>
  <c r="Q99" i="2"/>
  <c r="C99" i="2"/>
  <c r="Q98" i="2"/>
  <c r="C98" i="2"/>
  <c r="Q97" i="2"/>
  <c r="C97" i="2"/>
  <c r="Q96" i="2"/>
  <c r="C96" i="2"/>
  <c r="R95" i="2"/>
  <c r="C95" i="2"/>
  <c r="R94" i="2"/>
  <c r="C94" i="2"/>
  <c r="Q93" i="2"/>
  <c r="C93" i="2"/>
  <c r="Q92" i="2"/>
  <c r="C92" i="2"/>
  <c r="Q91" i="2"/>
  <c r="C91" i="2"/>
  <c r="R90" i="2"/>
  <c r="C90" i="2"/>
  <c r="Q89" i="2"/>
  <c r="C89" i="2"/>
  <c r="R88" i="2"/>
  <c r="C88" i="2"/>
  <c r="Q87" i="2"/>
  <c r="C87" i="2"/>
  <c r="C86" i="2"/>
  <c r="R85" i="2"/>
  <c r="C85" i="2"/>
  <c r="Q84" i="2"/>
  <c r="C84" i="2"/>
  <c r="R83" i="2"/>
  <c r="C83" i="2"/>
  <c r="R82" i="2"/>
  <c r="C82" i="2"/>
  <c r="R81" i="2"/>
  <c r="C81" i="2"/>
  <c r="R80" i="2"/>
  <c r="C80" i="2"/>
  <c r="Q79" i="2"/>
  <c r="C79" i="2"/>
  <c r="R78" i="2"/>
  <c r="C78" i="2"/>
  <c r="Q77" i="2"/>
  <c r="C77" i="2"/>
  <c r="R76" i="2"/>
  <c r="C76" i="2"/>
  <c r="R75" i="2"/>
  <c r="C75" i="2"/>
  <c r="R74" i="2"/>
  <c r="C74" i="2"/>
  <c r="Q73" i="2"/>
  <c r="C73" i="2"/>
  <c r="Q72" i="2"/>
  <c r="C72" i="2"/>
  <c r="R71" i="2"/>
  <c r="C71" i="2"/>
  <c r="R70" i="2"/>
  <c r="C70" i="2"/>
  <c r="R69" i="2"/>
  <c r="C69" i="2"/>
  <c r="Q68" i="2"/>
  <c r="C68" i="2"/>
  <c r="R67" i="2"/>
  <c r="C67" i="2"/>
  <c r="Q66" i="2"/>
  <c r="C66" i="2"/>
  <c r="R65" i="2"/>
  <c r="C65" i="2"/>
  <c r="Q64" i="2"/>
  <c r="C64" i="2"/>
  <c r="Q63" i="2"/>
  <c r="C63" i="2"/>
  <c r="Q62" i="2"/>
  <c r="C62" i="2"/>
  <c r="Q61" i="2"/>
  <c r="C61" i="2"/>
  <c r="Q60" i="2"/>
  <c r="C60" i="2"/>
  <c r="Q59" i="2"/>
  <c r="C59" i="2"/>
  <c r="Q58" i="2"/>
  <c r="C58" i="2"/>
  <c r="Q57" i="2"/>
  <c r="C57" i="2"/>
  <c r="R56" i="2"/>
  <c r="C56" i="2"/>
  <c r="Q55" i="2"/>
  <c r="C55" i="2"/>
  <c r="Q54" i="2"/>
  <c r="C54" i="2"/>
  <c r="Q53" i="2"/>
  <c r="C53" i="2"/>
  <c r="Q52" i="2"/>
  <c r="C52" i="2"/>
  <c r="Q51" i="2"/>
  <c r="C51" i="2"/>
  <c r="Q49" i="2"/>
  <c r="C49" i="2"/>
  <c r="Q48" i="2"/>
  <c r="C48" i="2"/>
  <c r="C47" i="2"/>
  <c r="R46" i="2"/>
  <c r="C46" i="2"/>
  <c r="R44" i="2"/>
  <c r="C44" i="2"/>
  <c r="R43" i="2"/>
  <c r="C43" i="2"/>
  <c r="R42" i="2"/>
  <c r="C42" i="2"/>
  <c r="R41" i="2"/>
  <c r="C41" i="2"/>
  <c r="Q40" i="2"/>
  <c r="C40" i="2"/>
  <c r="R39" i="2"/>
  <c r="C39" i="2"/>
  <c r="C38" i="2"/>
  <c r="C37" i="2"/>
  <c r="C36" i="2"/>
  <c r="R33" i="2"/>
  <c r="C33" i="2"/>
  <c r="Q32" i="2"/>
  <c r="C32" i="2"/>
  <c r="R31" i="2"/>
  <c r="C31" i="2"/>
  <c r="R30" i="2"/>
  <c r="C30" i="2"/>
  <c r="Q29" i="2"/>
  <c r="C29" i="2"/>
  <c r="C28" i="2"/>
  <c r="C27" i="2"/>
  <c r="C26" i="2"/>
  <c r="C25" i="2"/>
  <c r="C24" i="2"/>
  <c r="Q22" i="2"/>
  <c r="C22" i="2"/>
  <c r="Q21" i="2"/>
  <c r="C21" i="2"/>
  <c r="Q20" i="2"/>
  <c r="C20" i="2"/>
  <c r="Q19" i="2"/>
  <c r="C19" i="2"/>
  <c r="Q18" i="2"/>
  <c r="C18" i="2"/>
  <c r="Q17" i="2"/>
  <c r="C17" i="2"/>
  <c r="Q16" i="2"/>
  <c r="C16" i="2"/>
  <c r="Q15" i="2"/>
  <c r="C15" i="2"/>
  <c r="Q14" i="2"/>
  <c r="C14" i="2"/>
  <c r="Q13" i="2"/>
  <c r="C13" i="2"/>
  <c r="Q12" i="2"/>
  <c r="C12" i="2"/>
  <c r="Q11" i="2"/>
  <c r="C11" i="2"/>
  <c r="Q10" i="2"/>
  <c r="C10" i="2"/>
  <c r="Q9" i="2"/>
  <c r="C9" i="2"/>
  <c r="R8" i="2"/>
  <c r="C8" i="2"/>
  <c r="Q7" i="2"/>
  <c r="C7" i="2"/>
  <c r="Q6" i="2"/>
  <c r="C6" i="2"/>
  <c r="Q5" i="2"/>
  <c r="C5" i="2"/>
  <c r="R4" i="2"/>
  <c r="C4" i="2"/>
  <c r="Q3" i="2"/>
  <c r="C3" i="2"/>
  <c r="Q2" i="2"/>
  <c r="C2" i="2"/>
</calcChain>
</file>

<file path=xl/sharedStrings.xml><?xml version="1.0" encoding="utf-8"?>
<sst xmlns="http://schemas.openxmlformats.org/spreadsheetml/2006/main" count="4257" uniqueCount="351">
  <si>
    <t>发生日期</t>
  </si>
  <si>
    <t>发生时间</t>
  </si>
  <si>
    <t>证券代码</t>
  </si>
  <si>
    <t>证券名称</t>
  </si>
  <si>
    <t>发生金额</t>
  </si>
  <si>
    <t>资金余额</t>
  </si>
  <si>
    <t>股票余额</t>
  </si>
  <si>
    <t>成交数量</t>
  </si>
  <si>
    <t>成交均价</t>
  </si>
  <si>
    <t>成交金额</t>
  </si>
  <si>
    <t>交易市场</t>
  </si>
  <si>
    <t>股东账号</t>
  </si>
  <si>
    <t>币种</t>
  </si>
  <si>
    <t>天迈科技</t>
  </si>
  <si>
    <t>新股入帐</t>
  </si>
  <si>
    <t>深圳A股</t>
  </si>
  <si>
    <t>人民币</t>
  </si>
  <si>
    <t>配售缴款</t>
  </si>
  <si>
    <t>东方航空</t>
  </si>
  <si>
    <t>证券卖出</t>
  </si>
  <si>
    <t>上海A股</t>
  </si>
  <si>
    <t>A428839453</t>
  </si>
  <si>
    <t>华锋发债</t>
  </si>
  <si>
    <t>Ｒ-001</t>
  </si>
  <si>
    <t>融券购回</t>
  </si>
  <si>
    <t>全指材料</t>
  </si>
  <si>
    <t>证券买入</t>
  </si>
  <si>
    <t>融券回购</t>
  </si>
  <si>
    <t>老板电器</t>
  </si>
  <si>
    <t>光环新网</t>
  </si>
  <si>
    <t>精测电子</t>
  </si>
  <si>
    <t>双汇发展</t>
  </si>
  <si>
    <t>中宠股份</t>
  </si>
  <si>
    <t>潍柴动力</t>
  </si>
  <si>
    <t>--</t>
  </si>
  <si>
    <t>证券转银行</t>
  </si>
  <si>
    <t>中国平安</t>
  </si>
  <si>
    <t>股息红利差异扣税</t>
  </si>
  <si>
    <t>华帝股份</t>
  </si>
  <si>
    <t>证券ETF</t>
  </si>
  <si>
    <t>浦发转债</t>
  </si>
  <si>
    <t>华泰证券</t>
  </si>
  <si>
    <t>宝钢股份</t>
  </si>
  <si>
    <t>中国建筑</t>
  </si>
  <si>
    <t>工商银行</t>
  </si>
  <si>
    <t>农业银行</t>
  </si>
  <si>
    <t>交易类别</t>
  </si>
  <si>
    <t>佣金</t>
  </si>
  <si>
    <t>交易规费</t>
  </si>
  <si>
    <t>印花税</t>
  </si>
  <si>
    <t>过户费</t>
  </si>
  <si>
    <t>成交编号</t>
  </si>
  <si>
    <t>流水号</t>
  </si>
  <si>
    <t>U2070681</t>
  </si>
  <si>
    <t>U2101029</t>
  </si>
  <si>
    <t>U2070439</t>
  </si>
  <si>
    <t>U2092081</t>
  </si>
  <si>
    <t>U2016006</t>
  </si>
  <si>
    <t>U2086678</t>
  </si>
  <si>
    <t>U2063009</t>
  </si>
  <si>
    <t>U2021778</t>
  </si>
  <si>
    <t>U2038716</t>
  </si>
  <si>
    <t>U2029745</t>
  </si>
  <si>
    <t>U2026920</t>
  </si>
  <si>
    <t>U2086246</t>
  </si>
  <si>
    <t>U2004914</t>
  </si>
  <si>
    <t>U2089081</t>
  </si>
  <si>
    <t>U2038004</t>
  </si>
  <si>
    <t>U2035826</t>
  </si>
  <si>
    <t>U2085402</t>
  </si>
  <si>
    <t>U2080366</t>
  </si>
  <si>
    <t>U2041039</t>
  </si>
  <si>
    <t>U2016382</t>
  </si>
  <si>
    <t>U2072134</t>
  </si>
  <si>
    <t>U2087259</t>
  </si>
  <si>
    <t>U2016412</t>
  </si>
  <si>
    <t>U2108638</t>
  </si>
  <si>
    <t>珀莱雅</t>
  </si>
  <si>
    <t>U2105278</t>
  </si>
  <si>
    <t>U2076845</t>
  </si>
  <si>
    <t>U2102529</t>
  </si>
  <si>
    <t>U2054670</t>
  </si>
  <si>
    <t>U2013864</t>
  </si>
  <si>
    <t>U2103022</t>
  </si>
  <si>
    <t>GC001</t>
  </si>
  <si>
    <t>U2013998</t>
  </si>
  <si>
    <t>U2052640</t>
  </si>
  <si>
    <t>索菲亚</t>
  </si>
  <si>
    <t>U2029654</t>
  </si>
  <si>
    <t>浦发发债</t>
  </si>
  <si>
    <t>U2117827</t>
  </si>
  <si>
    <t>N渝农商</t>
  </si>
  <si>
    <t>上海机场</t>
  </si>
  <si>
    <t>U2113629</t>
  </si>
  <si>
    <t>渝农商行</t>
  </si>
  <si>
    <t>U2111833</t>
  </si>
  <si>
    <t>U2061817</t>
  </si>
  <si>
    <t>U2090898</t>
  </si>
  <si>
    <t>U2053924</t>
  </si>
  <si>
    <t>U2112618</t>
  </si>
  <si>
    <t>U2075050</t>
  </si>
  <si>
    <t>U2110583</t>
  </si>
  <si>
    <t>U2102239</t>
  </si>
  <si>
    <t>U2003549</t>
  </si>
  <si>
    <t>U2092709</t>
  </si>
  <si>
    <t>U2103627</t>
  </si>
  <si>
    <t>U2095525</t>
  </si>
  <si>
    <t>银行转证券</t>
  </si>
  <si>
    <t>U2101182</t>
  </si>
  <si>
    <t>U2079803</t>
  </si>
  <si>
    <t>U2113663</t>
  </si>
  <si>
    <t>渝农申购</t>
  </si>
  <si>
    <t>U2079584</t>
  </si>
  <si>
    <t>U2101336</t>
  </si>
  <si>
    <t>U2089188</t>
  </si>
  <si>
    <t>U2079866</t>
  </si>
  <si>
    <t>U2105587</t>
  </si>
  <si>
    <t>U2094735</t>
  </si>
  <si>
    <t>U2103017</t>
  </si>
  <si>
    <t>U2009917</t>
  </si>
  <si>
    <t>U2116182</t>
  </si>
  <si>
    <t>GC003</t>
  </si>
  <si>
    <t>U2039795</t>
  </si>
  <si>
    <t>深南电路</t>
  </si>
  <si>
    <t>U2119955</t>
  </si>
  <si>
    <t>宁波银行</t>
  </si>
  <si>
    <t>U2114250</t>
  </si>
  <si>
    <t>U2112373</t>
  </si>
  <si>
    <t>U2081248</t>
  </si>
  <si>
    <t>招商银行</t>
  </si>
  <si>
    <t>利息归本</t>
  </si>
  <si>
    <t>中国电影</t>
  </si>
  <si>
    <t>青岛港</t>
  </si>
  <si>
    <t>军工ETF</t>
  </si>
  <si>
    <t>U2144515</t>
  </si>
  <si>
    <t>红利入账</t>
  </si>
  <si>
    <t>U2129906</t>
  </si>
  <si>
    <t>欧菲光</t>
  </si>
  <si>
    <t>U2024498</t>
  </si>
  <si>
    <t>核能转债</t>
  </si>
  <si>
    <t>U2041936</t>
  </si>
  <si>
    <t>沪电股份</t>
  </si>
  <si>
    <t>U2038680</t>
  </si>
  <si>
    <t>鲁西化工</t>
  </si>
  <si>
    <t>U2031553</t>
  </si>
  <si>
    <t>U2105531</t>
  </si>
  <si>
    <t>现代转债</t>
  </si>
  <si>
    <t>U2097847</t>
  </si>
  <si>
    <t>U2011536</t>
  </si>
  <si>
    <t>U2165343</t>
  </si>
  <si>
    <t>U2161225</t>
  </si>
  <si>
    <t>浪潮信息</t>
  </si>
  <si>
    <t>U2160790</t>
  </si>
  <si>
    <t>U2153013</t>
  </si>
  <si>
    <t>U2151723</t>
  </si>
  <si>
    <t>U2030228</t>
  </si>
  <si>
    <t>U2118157</t>
  </si>
  <si>
    <t>U2138957</t>
  </si>
  <si>
    <t>德赛西威</t>
  </si>
  <si>
    <t>U2121188</t>
  </si>
  <si>
    <t>U2185664</t>
  </si>
  <si>
    <t>U2163958</t>
  </si>
  <si>
    <t>U2186099</t>
  </si>
  <si>
    <t>水井坊</t>
  </si>
  <si>
    <t>核能发债</t>
  </si>
  <si>
    <t>U2196933</t>
  </si>
  <si>
    <t>U2195999</t>
  </si>
  <si>
    <t>U2193374</t>
  </si>
  <si>
    <t>U2154443</t>
  </si>
  <si>
    <t>U2088840</t>
  </si>
  <si>
    <t>U2175387</t>
  </si>
  <si>
    <t>U2173670</t>
  </si>
  <si>
    <t>中国人寿</t>
  </si>
  <si>
    <t>U2177816</t>
  </si>
  <si>
    <t>千禾味业</t>
  </si>
  <si>
    <t>U2082295</t>
  </si>
  <si>
    <t>山西汾酒</t>
  </si>
  <si>
    <t>常熟银行</t>
  </si>
  <si>
    <t>北方稀土</t>
  </si>
  <si>
    <t>U2189882</t>
  </si>
  <si>
    <t>风华高科</t>
  </si>
  <si>
    <t>U2182132</t>
  </si>
  <si>
    <t>中兴通讯</t>
  </si>
  <si>
    <t>U2181894</t>
  </si>
  <si>
    <t>U2176096</t>
  </si>
  <si>
    <t>U2019309</t>
  </si>
  <si>
    <t>新代码</t>
  </si>
  <si>
    <t>U2168323</t>
  </si>
  <si>
    <t>U2003685</t>
  </si>
  <si>
    <t>现代发债</t>
  </si>
  <si>
    <t>U2223433</t>
  </si>
  <si>
    <t>浦发银行</t>
  </si>
  <si>
    <t>U2167758</t>
  </si>
  <si>
    <t>U2047239</t>
  </si>
  <si>
    <t>U2156863</t>
  </si>
  <si>
    <t>上港集团</t>
  </si>
  <si>
    <t>U2024142</t>
  </si>
  <si>
    <t>柳 工</t>
  </si>
  <si>
    <t>U2067678</t>
  </si>
  <si>
    <t>U2006338</t>
  </si>
  <si>
    <t>U2003056</t>
  </si>
  <si>
    <t>U2002887</t>
  </si>
  <si>
    <t>Ｒ-002</t>
  </si>
  <si>
    <t>U2080264</t>
  </si>
  <si>
    <t>GC002</t>
  </si>
  <si>
    <t>U2111251</t>
  </si>
  <si>
    <t>U2097620</t>
  </si>
  <si>
    <t>U2004062</t>
  </si>
  <si>
    <t>U2074304</t>
  </si>
  <si>
    <t>招路转债</t>
  </si>
  <si>
    <t>U2058285</t>
  </si>
  <si>
    <t>U2088722</t>
  </si>
  <si>
    <t>U2088694</t>
  </si>
  <si>
    <t>U2086969</t>
  </si>
  <si>
    <t>U2064687</t>
  </si>
  <si>
    <t>U2084368</t>
  </si>
  <si>
    <t>U2095559</t>
  </si>
  <si>
    <t>U2102577</t>
  </si>
  <si>
    <t>U2105644</t>
  </si>
  <si>
    <t>U2095250</t>
  </si>
  <si>
    <t>U2208360</t>
  </si>
  <si>
    <t>U2144441</t>
  </si>
  <si>
    <t>新疆天业</t>
  </si>
  <si>
    <t>U2104288</t>
  </si>
  <si>
    <t>U2041658</t>
  </si>
  <si>
    <t>U2019264</t>
  </si>
  <si>
    <t>上海莱士</t>
  </si>
  <si>
    <t>U2074087</t>
  </si>
  <si>
    <t>U2062994</t>
  </si>
  <si>
    <t>U2019394</t>
  </si>
  <si>
    <t>U2004775</t>
  </si>
  <si>
    <t>招路发债</t>
  </si>
  <si>
    <t>U2102113</t>
  </si>
  <si>
    <t>白云机场</t>
  </si>
  <si>
    <t>U2191044</t>
  </si>
  <si>
    <t>东山精密</t>
  </si>
  <si>
    <t>U2187111</t>
  </si>
  <si>
    <t>合盛硅业</t>
  </si>
  <si>
    <t>U2179458</t>
  </si>
  <si>
    <t>欧菲科技</t>
  </si>
  <si>
    <t>U2178871</t>
  </si>
  <si>
    <t>亨通光电</t>
  </si>
  <si>
    <t>U2179177</t>
  </si>
  <si>
    <t>U2132840</t>
  </si>
  <si>
    <t>U2006027</t>
  </si>
  <si>
    <t>U2181109</t>
  </si>
  <si>
    <t>U2230242</t>
  </si>
  <si>
    <t>宁夏建材</t>
  </si>
  <si>
    <t>U2157967</t>
  </si>
  <si>
    <t>U2117638</t>
  </si>
  <si>
    <t>杭钢股份</t>
  </si>
  <si>
    <t>U2027859</t>
  </si>
  <si>
    <t>U2188958</t>
  </si>
  <si>
    <t>U2044825</t>
  </si>
  <si>
    <t>领益智造</t>
  </si>
  <si>
    <t>U2188966</t>
  </si>
  <si>
    <t>U2205200</t>
  </si>
  <si>
    <t>瑞斯康达</t>
  </si>
  <si>
    <t>四川长虹</t>
  </si>
  <si>
    <t>U2046071</t>
  </si>
  <si>
    <t>U2197373</t>
  </si>
  <si>
    <t>U2089334</t>
  </si>
  <si>
    <t>U2081454</t>
  </si>
  <si>
    <t>U2054298</t>
  </si>
  <si>
    <t>U2009745</t>
  </si>
  <si>
    <t>U2271868</t>
  </si>
  <si>
    <t>U2191391</t>
  </si>
  <si>
    <t>康美药业</t>
  </si>
  <si>
    <t>旷达科技</t>
  </si>
  <si>
    <t>U2226413</t>
  </si>
  <si>
    <t>U2106976</t>
  </si>
  <si>
    <t>市北高新</t>
  </si>
  <si>
    <t>江南化工</t>
  </si>
  <si>
    <t>U2164380</t>
  </si>
  <si>
    <t>春兴精工</t>
  </si>
  <si>
    <t>U2118827</t>
  </si>
  <si>
    <t>U2110277</t>
  </si>
  <si>
    <t>U2104515</t>
  </si>
  <si>
    <t>中国宝安</t>
  </si>
  <si>
    <t>U2101859</t>
  </si>
  <si>
    <t>南京新百</t>
  </si>
  <si>
    <t>U2097712</t>
  </si>
  <si>
    <t>卓郎智能</t>
  </si>
  <si>
    <t>张江高科</t>
  </si>
  <si>
    <t>U2205947</t>
  </si>
  <si>
    <t>哈药股份</t>
  </si>
  <si>
    <t>U2258915</t>
  </si>
  <si>
    <t>京东方Ａ</t>
  </si>
  <si>
    <t>U2257128</t>
  </si>
  <si>
    <t>U2256641</t>
  </si>
  <si>
    <t>U2256143</t>
  </si>
  <si>
    <t>U2226028</t>
  </si>
  <si>
    <t>U2110423</t>
  </si>
  <si>
    <t>U2069994</t>
  </si>
  <si>
    <t>U2008085</t>
  </si>
  <si>
    <t>U2007614</t>
  </si>
  <si>
    <t>西山煤电</t>
  </si>
  <si>
    <t>U2177219</t>
  </si>
  <si>
    <t>U2007535</t>
  </si>
  <si>
    <t>U2169613</t>
  </si>
  <si>
    <t>浙江富润</t>
  </si>
  <si>
    <t>腾达建设</t>
  </si>
  <si>
    <t>U2140178</t>
  </si>
  <si>
    <t>U2048730</t>
  </si>
  <si>
    <t>U2104831</t>
  </si>
  <si>
    <t>U2162263</t>
  </si>
  <si>
    <t>U2153171</t>
  </si>
  <si>
    <t>U2150273</t>
  </si>
  <si>
    <t>U2224067</t>
  </si>
  <si>
    <t>U2220585</t>
  </si>
  <si>
    <t>航天通信</t>
  </si>
  <si>
    <t>U2149069</t>
  </si>
  <si>
    <t>U2148566</t>
  </si>
  <si>
    <t>U2145411</t>
  </si>
  <si>
    <t>U2129470</t>
  </si>
  <si>
    <t>U2119216</t>
  </si>
  <si>
    <t>U2052370</t>
  </si>
  <si>
    <t>U2042890</t>
  </si>
  <si>
    <t>U2028463</t>
  </si>
  <si>
    <t>登记指定</t>
  </si>
  <si>
    <t>指定交易</t>
  </si>
  <si>
    <t>101000010893388</t>
    <phoneticPr fontId="18" type="noConversion"/>
  </si>
  <si>
    <t>103000016708187</t>
    <phoneticPr fontId="18" type="noConversion"/>
  </si>
  <si>
    <t>12719039</t>
    <phoneticPr fontId="18" type="noConversion"/>
  </si>
  <si>
    <t>12438472</t>
    <phoneticPr fontId="18" type="noConversion"/>
  </si>
  <si>
    <t>11695924</t>
    <phoneticPr fontId="18" type="noConversion"/>
  </si>
  <si>
    <t>双汇发展</t>
    <phoneticPr fontId="18" type="noConversion"/>
  </si>
  <si>
    <t>风华高科</t>
    <phoneticPr fontId="18" type="noConversion"/>
  </si>
  <si>
    <t>浪潮信息</t>
    <phoneticPr fontId="18" type="noConversion"/>
  </si>
  <si>
    <t>中宠股份</t>
    <phoneticPr fontId="18" type="noConversion"/>
  </si>
  <si>
    <t>青岛港</t>
    <phoneticPr fontId="18" type="noConversion"/>
  </si>
  <si>
    <t>白云机场</t>
    <phoneticPr fontId="18" type="noConversion"/>
  </si>
  <si>
    <t>渝农商行</t>
    <phoneticPr fontId="18" type="noConversion"/>
  </si>
  <si>
    <t>珀莱雅</t>
    <phoneticPr fontId="18" type="noConversion"/>
  </si>
  <si>
    <t>常熟银行</t>
    <phoneticPr fontId="18" type="noConversion"/>
  </si>
  <si>
    <t>中国宝安</t>
    <phoneticPr fontId="18" type="noConversion"/>
  </si>
  <si>
    <t>欧菲光</t>
    <phoneticPr fontId="18" type="noConversion"/>
  </si>
  <si>
    <t>鲁西化工</t>
    <phoneticPr fontId="18" type="noConversion"/>
  </si>
  <si>
    <t>潍柴动力</t>
    <phoneticPr fontId="18" type="noConversion"/>
  </si>
  <si>
    <t>领益智造</t>
    <phoneticPr fontId="18" type="noConversion"/>
  </si>
  <si>
    <t>华帝股份</t>
    <phoneticPr fontId="18" type="noConversion"/>
  </si>
  <si>
    <t>四川长虹</t>
    <phoneticPr fontId="18" type="noConversion"/>
  </si>
  <si>
    <t>沪电股份</t>
    <phoneticPr fontId="18" type="noConversion"/>
  </si>
  <si>
    <t>上海机场</t>
    <phoneticPr fontId="18" type="noConversion"/>
  </si>
  <si>
    <t>德赛西威</t>
    <phoneticPr fontId="18" type="noConversion"/>
  </si>
  <si>
    <t>华泰证券</t>
    <phoneticPr fontId="18" type="noConversion"/>
  </si>
  <si>
    <t>瑞斯康达</t>
    <phoneticPr fontId="18" type="noConversion"/>
  </si>
  <si>
    <t>康美药业</t>
    <phoneticPr fontId="18" type="noConversion"/>
  </si>
  <si>
    <t>Ｒ-001</t>
    <phoneticPr fontId="18" type="noConversion"/>
  </si>
  <si>
    <t>GC001</t>
    <phoneticPr fontId="18" type="noConversion"/>
  </si>
  <si>
    <t>Ｒ-002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</si>
</sst>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5"/>
  <sheetViews>
    <sheetView workbookViewId="0">
      <pane ySplit="1" topLeftCell="A2" activePane="bottomLeft" state="frozen"/>
      <selection pane="bottomLeft" activeCell="I213" sqref="I213"/>
    </sheetView>
  </sheetViews>
  <sheetFormatPr defaultRowHeight="13.8" x14ac:dyDescent="0.25"/>
  <cols>
    <col min="1" max="1" width="13.6640625" customWidth="1"/>
    <col min="4" max="4" width="11.21875" customWidth="1"/>
    <col min="5" max="5" width="19.33203125" customWidth="1"/>
    <col min="8" max="8" width="12.44140625" customWidth="1"/>
    <col min="9" max="9" width="12.77734375" customWidth="1"/>
    <col min="16" max="16" width="25.21875" style="3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46</v>
      </c>
      <c r="F1" t="s">
        <v>7</v>
      </c>
      <c r="G1" t="s">
        <v>8</v>
      </c>
      <c r="H1" t="s">
        <v>9</v>
      </c>
      <c r="I1" t="s">
        <v>4</v>
      </c>
      <c r="J1" t="s">
        <v>47</v>
      </c>
      <c r="K1" t="s">
        <v>48</v>
      </c>
      <c r="L1" t="s">
        <v>49</v>
      </c>
      <c r="M1" t="s">
        <v>50</v>
      </c>
      <c r="N1" t="s">
        <v>6</v>
      </c>
      <c r="O1" t="s">
        <v>5</v>
      </c>
      <c r="P1" s="3" t="s">
        <v>51</v>
      </c>
      <c r="Q1" t="s">
        <v>11</v>
      </c>
      <c r="R1" t="s">
        <v>52</v>
      </c>
      <c r="S1" t="s">
        <v>10</v>
      </c>
      <c r="T1" t="s">
        <v>12</v>
      </c>
    </row>
    <row r="2" spans="1:20" x14ac:dyDescent="0.25">
      <c r="A2" s="1">
        <v>43810</v>
      </c>
      <c r="B2" s="2">
        <v>0.625</v>
      </c>
      <c r="C2" t="str">
        <f xml:space="preserve"> "300807"</f>
        <v>300807</v>
      </c>
      <c r="D2" t="s">
        <v>13</v>
      </c>
      <c r="E2" t="s">
        <v>14</v>
      </c>
      <c r="F2">
        <v>500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500</v>
      </c>
      <c r="O2">
        <v>568.69000000000005</v>
      </c>
      <c r="P2" s="3" t="s">
        <v>34</v>
      </c>
      <c r="Q2" t="str">
        <f xml:space="preserve"> "0176161559"</f>
        <v>0176161559</v>
      </c>
      <c r="R2" t="s">
        <v>53</v>
      </c>
      <c r="S2" t="s">
        <v>15</v>
      </c>
      <c r="T2" t="s">
        <v>16</v>
      </c>
    </row>
    <row r="3" spans="1:20" x14ac:dyDescent="0.25">
      <c r="A3" s="1">
        <v>43808</v>
      </c>
      <c r="B3" s="2">
        <v>0.81778935185185186</v>
      </c>
      <c r="C3" t="str">
        <f xml:space="preserve"> "300807"</f>
        <v>300807</v>
      </c>
      <c r="D3" t="s">
        <v>13</v>
      </c>
      <c r="E3" t="s">
        <v>17</v>
      </c>
      <c r="F3">
        <v>500</v>
      </c>
      <c r="G3">
        <v>17.68</v>
      </c>
      <c r="H3">
        <v>8840</v>
      </c>
      <c r="I3">
        <v>-8840</v>
      </c>
      <c r="J3">
        <v>0</v>
      </c>
      <c r="K3">
        <v>0</v>
      </c>
      <c r="L3">
        <v>0</v>
      </c>
      <c r="M3">
        <v>0</v>
      </c>
      <c r="N3">
        <v>0</v>
      </c>
      <c r="O3">
        <v>568.69000000000005</v>
      </c>
      <c r="P3" s="3" t="s">
        <v>34</v>
      </c>
      <c r="Q3" t="str">
        <f xml:space="preserve"> "0176161559"</f>
        <v>0176161559</v>
      </c>
      <c r="R3" t="s">
        <v>53</v>
      </c>
      <c r="S3" t="s">
        <v>15</v>
      </c>
      <c r="T3" t="s">
        <v>16</v>
      </c>
    </row>
    <row r="4" spans="1:20" x14ac:dyDescent="0.25">
      <c r="A4" s="1">
        <v>43808</v>
      </c>
      <c r="B4" s="2">
        <v>0.5649305555555556</v>
      </c>
      <c r="C4" t="str">
        <f xml:space="preserve"> "600115"</f>
        <v>600115</v>
      </c>
      <c r="D4" t="s">
        <v>18</v>
      </c>
      <c r="E4" t="s">
        <v>19</v>
      </c>
      <c r="F4">
        <v>1800</v>
      </c>
      <c r="G4">
        <v>5.12</v>
      </c>
      <c r="H4">
        <v>9216</v>
      </c>
      <c r="I4">
        <v>9201.6</v>
      </c>
      <c r="J4">
        <v>4.37</v>
      </c>
      <c r="K4">
        <v>0.63</v>
      </c>
      <c r="L4">
        <v>9.2200000000000006</v>
      </c>
      <c r="M4">
        <v>0.18</v>
      </c>
      <c r="N4">
        <v>16500</v>
      </c>
      <c r="O4">
        <v>9408.69</v>
      </c>
      <c r="P4" s="3">
        <v>8227274</v>
      </c>
      <c r="Q4" t="s">
        <v>21</v>
      </c>
      <c r="R4" t="str">
        <f xml:space="preserve"> "1057036680"</f>
        <v>1057036680</v>
      </c>
      <c r="S4" t="s">
        <v>20</v>
      </c>
      <c r="T4" t="s">
        <v>16</v>
      </c>
    </row>
    <row r="5" spans="1:20" x14ac:dyDescent="0.25">
      <c r="A5" s="1">
        <v>43805</v>
      </c>
      <c r="B5" s="2">
        <v>0.83041666666666669</v>
      </c>
      <c r="C5" t="str">
        <f xml:space="preserve"> "072806"</f>
        <v>072806</v>
      </c>
      <c r="D5" t="s">
        <v>22</v>
      </c>
      <c r="E5" t="s">
        <v>17</v>
      </c>
      <c r="F5">
        <v>10</v>
      </c>
      <c r="G5">
        <v>100</v>
      </c>
      <c r="H5">
        <v>1000</v>
      </c>
      <c r="I5">
        <v>-1000</v>
      </c>
      <c r="J5">
        <v>0</v>
      </c>
      <c r="K5">
        <v>0</v>
      </c>
      <c r="L5">
        <v>0</v>
      </c>
      <c r="M5">
        <v>0</v>
      </c>
      <c r="N5">
        <v>0</v>
      </c>
      <c r="O5">
        <v>207.09</v>
      </c>
      <c r="P5" s="3">
        <f>--W8</f>
        <v>0</v>
      </c>
      <c r="Q5" t="str">
        <f xml:space="preserve"> "0176161559"</f>
        <v>0176161559</v>
      </c>
      <c r="R5" t="s">
        <v>54</v>
      </c>
      <c r="S5" t="s">
        <v>15</v>
      </c>
      <c r="T5" t="s">
        <v>16</v>
      </c>
    </row>
    <row r="6" spans="1:20" x14ac:dyDescent="0.25">
      <c r="A6" s="1">
        <v>43803</v>
      </c>
      <c r="B6" s="2">
        <v>0.625</v>
      </c>
      <c r="C6" t="str">
        <f xml:space="preserve"> "131810"</f>
        <v>131810</v>
      </c>
      <c r="D6" t="s">
        <v>348</v>
      </c>
      <c r="E6" t="s">
        <v>24</v>
      </c>
      <c r="F6">
        <v>190</v>
      </c>
      <c r="G6">
        <v>2.6909999999999998</v>
      </c>
      <c r="H6">
        <v>19001.400000000001</v>
      </c>
      <c r="I6">
        <v>19001.400000000001</v>
      </c>
      <c r="J6">
        <v>0</v>
      </c>
      <c r="K6">
        <v>0</v>
      </c>
      <c r="L6">
        <v>0</v>
      </c>
      <c r="M6">
        <v>0</v>
      </c>
      <c r="N6">
        <v>0</v>
      </c>
      <c r="O6">
        <v>19014.43</v>
      </c>
      <c r="P6" s="3">
        <v>201000000812485</v>
      </c>
      <c r="Q6" t="str">
        <f xml:space="preserve"> "0176161559"</f>
        <v>0176161559</v>
      </c>
      <c r="R6" t="s">
        <v>55</v>
      </c>
      <c r="S6" t="s">
        <v>15</v>
      </c>
      <c r="T6" t="s">
        <v>16</v>
      </c>
    </row>
    <row r="7" spans="1:20" x14ac:dyDescent="0.25">
      <c r="A7" s="1">
        <v>43803</v>
      </c>
      <c r="B7" s="2">
        <v>0.57943287037037039</v>
      </c>
      <c r="C7" t="str">
        <f xml:space="preserve"> "159944"</f>
        <v>159944</v>
      </c>
      <c r="D7" t="s">
        <v>25</v>
      </c>
      <c r="E7" t="s">
        <v>19</v>
      </c>
      <c r="F7">
        <v>300</v>
      </c>
      <c r="G7">
        <v>0.70399999999999996</v>
      </c>
      <c r="H7">
        <v>211.2</v>
      </c>
      <c r="I7">
        <v>211.16</v>
      </c>
      <c r="J7">
        <v>0.03</v>
      </c>
      <c r="K7">
        <v>0.01</v>
      </c>
      <c r="L7">
        <v>0</v>
      </c>
      <c r="M7">
        <v>0</v>
      </c>
      <c r="N7">
        <v>32700</v>
      </c>
      <c r="O7">
        <v>1207.0899999999999</v>
      </c>
      <c r="P7" s="3">
        <v>101000012324545</v>
      </c>
      <c r="Q7" t="str">
        <f xml:space="preserve"> "0176161559"</f>
        <v>0176161559</v>
      </c>
      <c r="R7" t="s">
        <v>56</v>
      </c>
      <c r="S7" t="s">
        <v>15</v>
      </c>
      <c r="T7" t="s">
        <v>16</v>
      </c>
    </row>
    <row r="8" spans="1:20" x14ac:dyDescent="0.25">
      <c r="A8" s="1">
        <v>43803</v>
      </c>
      <c r="B8" s="2">
        <v>0.40151620370370367</v>
      </c>
      <c r="C8" t="str">
        <f xml:space="preserve"> "600115"</f>
        <v>600115</v>
      </c>
      <c r="D8" t="s">
        <v>18</v>
      </c>
      <c r="E8" t="s">
        <v>26</v>
      </c>
      <c r="F8">
        <v>3700</v>
      </c>
      <c r="G8">
        <v>5.0599999999999996</v>
      </c>
      <c r="H8">
        <v>18722</v>
      </c>
      <c r="I8">
        <v>-18727.37</v>
      </c>
      <c r="J8">
        <v>3.72</v>
      </c>
      <c r="K8">
        <v>1.28</v>
      </c>
      <c r="L8">
        <v>0</v>
      </c>
      <c r="M8">
        <v>0.37</v>
      </c>
      <c r="N8">
        <v>18300</v>
      </c>
      <c r="O8">
        <v>995.93</v>
      </c>
      <c r="P8" s="3">
        <v>2242399</v>
      </c>
      <c r="Q8" t="s">
        <v>21</v>
      </c>
      <c r="R8" t="str">
        <f xml:space="preserve"> "1057008276"</f>
        <v>1057008276</v>
      </c>
      <c r="S8" t="s">
        <v>20</v>
      </c>
      <c r="T8" t="s">
        <v>16</v>
      </c>
    </row>
    <row r="9" spans="1:20" x14ac:dyDescent="0.25">
      <c r="A9" s="1">
        <v>43803</v>
      </c>
      <c r="B9" s="2">
        <v>0.40068287037037037</v>
      </c>
      <c r="C9" t="str">
        <f xml:space="preserve"> "159944"</f>
        <v>159944</v>
      </c>
      <c r="D9" t="s">
        <v>25</v>
      </c>
      <c r="E9" t="s">
        <v>19</v>
      </c>
      <c r="F9">
        <v>1000</v>
      </c>
      <c r="G9">
        <v>0.70899999999999996</v>
      </c>
      <c r="H9">
        <v>709</v>
      </c>
      <c r="I9">
        <v>708.87</v>
      </c>
      <c r="J9">
        <v>0.1</v>
      </c>
      <c r="K9">
        <v>0.03</v>
      </c>
      <c r="L9">
        <v>0</v>
      </c>
      <c r="M9">
        <v>0</v>
      </c>
      <c r="N9">
        <v>33000</v>
      </c>
      <c r="O9">
        <v>19723.3</v>
      </c>
      <c r="P9" s="3">
        <v>101000006633913</v>
      </c>
      <c r="Q9" t="str">
        <f t="shared" ref="Q9:Q22" si="0" xml:space="preserve"> "0176161559"</f>
        <v>0176161559</v>
      </c>
      <c r="R9" t="s">
        <v>57</v>
      </c>
      <c r="S9" t="s">
        <v>15</v>
      </c>
      <c r="T9" t="s">
        <v>16</v>
      </c>
    </row>
    <row r="10" spans="1:20" x14ac:dyDescent="0.25">
      <c r="A10" s="1">
        <v>43802</v>
      </c>
      <c r="B10" s="2">
        <v>0.59486111111111117</v>
      </c>
      <c r="C10" t="str">
        <f xml:space="preserve"> "131810"</f>
        <v>131810</v>
      </c>
      <c r="D10" t="s">
        <v>23</v>
      </c>
      <c r="E10" t="s">
        <v>27</v>
      </c>
      <c r="F10">
        <v>190</v>
      </c>
      <c r="G10">
        <v>2.6909999999999998</v>
      </c>
      <c r="H10">
        <v>19000</v>
      </c>
      <c r="I10">
        <v>-19000.189999999999</v>
      </c>
      <c r="J10">
        <v>0.19</v>
      </c>
      <c r="K10">
        <v>0</v>
      </c>
      <c r="L10">
        <v>0</v>
      </c>
      <c r="M10">
        <v>0</v>
      </c>
      <c r="N10">
        <v>0</v>
      </c>
      <c r="O10">
        <v>13.03</v>
      </c>
      <c r="P10" s="3">
        <v>201000003315896</v>
      </c>
      <c r="Q10" t="str">
        <f t="shared" si="0"/>
        <v>0176161559</v>
      </c>
      <c r="R10" t="s">
        <v>55</v>
      </c>
      <c r="S10" t="s">
        <v>15</v>
      </c>
      <c r="T10" t="s">
        <v>16</v>
      </c>
    </row>
    <row r="11" spans="1:20" x14ac:dyDescent="0.25">
      <c r="A11" s="1">
        <v>43801</v>
      </c>
      <c r="B11" s="2">
        <v>0.625</v>
      </c>
      <c r="C11" t="str">
        <f xml:space="preserve"> "131810"</f>
        <v>131810</v>
      </c>
      <c r="D11" t="s">
        <v>23</v>
      </c>
      <c r="E11" t="s">
        <v>24</v>
      </c>
      <c r="F11">
        <v>120</v>
      </c>
      <c r="G11">
        <v>2.8919999999999999</v>
      </c>
      <c r="H11">
        <v>12000.95</v>
      </c>
      <c r="I11">
        <v>12000.95</v>
      </c>
      <c r="J11">
        <v>0</v>
      </c>
      <c r="K11">
        <v>0</v>
      </c>
      <c r="L11">
        <v>0</v>
      </c>
      <c r="M11">
        <v>0</v>
      </c>
      <c r="N11">
        <v>0</v>
      </c>
      <c r="O11">
        <v>12825.04</v>
      </c>
      <c r="P11" s="3">
        <v>201000001812363</v>
      </c>
      <c r="Q11" t="str">
        <f t="shared" si="0"/>
        <v>0176161559</v>
      </c>
      <c r="R11" t="s">
        <v>58</v>
      </c>
      <c r="S11" t="s">
        <v>15</v>
      </c>
      <c r="T11" t="s">
        <v>16</v>
      </c>
    </row>
    <row r="12" spans="1:20" x14ac:dyDescent="0.25">
      <c r="A12" s="1">
        <v>43801</v>
      </c>
      <c r="B12" s="2">
        <v>0.57182870370370364</v>
      </c>
      <c r="C12" t="str">
        <f xml:space="preserve"> "002508"</f>
        <v>002508</v>
      </c>
      <c r="D12" t="s">
        <v>28</v>
      </c>
      <c r="E12" t="s">
        <v>19</v>
      </c>
      <c r="F12">
        <v>600</v>
      </c>
      <c r="G12">
        <v>29.72</v>
      </c>
      <c r="H12">
        <v>17832</v>
      </c>
      <c r="I12">
        <v>17809.18</v>
      </c>
      <c r="J12">
        <v>3.42</v>
      </c>
      <c r="K12">
        <v>1.58</v>
      </c>
      <c r="L12">
        <v>17.82</v>
      </c>
      <c r="M12">
        <v>0</v>
      </c>
      <c r="N12">
        <v>0</v>
      </c>
      <c r="O12">
        <v>19013.22</v>
      </c>
      <c r="P12" s="3" t="s">
        <v>321</v>
      </c>
      <c r="Q12" t="str">
        <f t="shared" si="0"/>
        <v>0176161559</v>
      </c>
      <c r="R12" t="s">
        <v>59</v>
      </c>
      <c r="S12" t="s">
        <v>15</v>
      </c>
      <c r="T12" t="s">
        <v>16</v>
      </c>
    </row>
    <row r="13" spans="1:20" x14ac:dyDescent="0.25">
      <c r="A13" s="1">
        <v>43801</v>
      </c>
      <c r="B13" s="2">
        <v>0.41130787037037037</v>
      </c>
      <c r="C13" t="str">
        <f xml:space="preserve"> "300383"</f>
        <v>300383</v>
      </c>
      <c r="D13" t="s">
        <v>29</v>
      </c>
      <c r="E13" t="s">
        <v>26</v>
      </c>
      <c r="F13">
        <v>600</v>
      </c>
      <c r="G13">
        <v>19.36</v>
      </c>
      <c r="H13">
        <v>11616</v>
      </c>
      <c r="I13">
        <v>-11621</v>
      </c>
      <c r="J13">
        <v>3.97</v>
      </c>
      <c r="K13">
        <v>1.03</v>
      </c>
      <c r="L13">
        <v>0</v>
      </c>
      <c r="M13">
        <v>0</v>
      </c>
      <c r="N13">
        <v>1300</v>
      </c>
      <c r="O13">
        <v>1204.04</v>
      </c>
      <c r="P13" s="3">
        <v>103000003349451</v>
      </c>
      <c r="Q13" t="str">
        <f t="shared" si="0"/>
        <v>0176161559</v>
      </c>
      <c r="R13" t="s">
        <v>60</v>
      </c>
      <c r="S13" t="s">
        <v>15</v>
      </c>
      <c r="T13" t="s">
        <v>16</v>
      </c>
    </row>
    <row r="14" spans="1:20" x14ac:dyDescent="0.25">
      <c r="A14" s="1">
        <v>43798</v>
      </c>
      <c r="B14" s="2">
        <v>0.62380787037037033</v>
      </c>
      <c r="C14" t="str">
        <f xml:space="preserve"> "131810"</f>
        <v>131810</v>
      </c>
      <c r="D14" t="s">
        <v>23</v>
      </c>
      <c r="E14" t="s">
        <v>27</v>
      </c>
      <c r="F14">
        <v>120</v>
      </c>
      <c r="G14">
        <v>2.8919999999999999</v>
      </c>
      <c r="H14">
        <v>12000</v>
      </c>
      <c r="I14">
        <v>-12000.12</v>
      </c>
      <c r="J14">
        <v>0.12</v>
      </c>
      <c r="K14">
        <v>0</v>
      </c>
      <c r="L14">
        <v>0</v>
      </c>
      <c r="M14">
        <v>0</v>
      </c>
      <c r="N14">
        <v>0</v>
      </c>
      <c r="O14">
        <v>824.09</v>
      </c>
      <c r="P14" s="3">
        <v>201000004879768</v>
      </c>
      <c r="Q14" t="str">
        <f t="shared" si="0"/>
        <v>0176161559</v>
      </c>
      <c r="R14" t="s">
        <v>58</v>
      </c>
      <c r="S14" t="s">
        <v>15</v>
      </c>
      <c r="T14" t="s">
        <v>16</v>
      </c>
    </row>
    <row r="15" spans="1:20" x14ac:dyDescent="0.25">
      <c r="A15" s="1">
        <v>43798</v>
      </c>
      <c r="B15" s="2">
        <v>0.44025462962962963</v>
      </c>
      <c r="C15" t="str">
        <f xml:space="preserve"> "300567"</f>
        <v>300567</v>
      </c>
      <c r="D15" t="s">
        <v>30</v>
      </c>
      <c r="E15" t="s">
        <v>26</v>
      </c>
      <c r="F15">
        <v>200</v>
      </c>
      <c r="G15">
        <v>40.74</v>
      </c>
      <c r="H15">
        <v>8148</v>
      </c>
      <c r="I15">
        <v>-8153</v>
      </c>
      <c r="J15">
        <v>4.28</v>
      </c>
      <c r="K15">
        <v>0.72</v>
      </c>
      <c r="L15">
        <v>0</v>
      </c>
      <c r="M15">
        <v>0</v>
      </c>
      <c r="N15">
        <v>400</v>
      </c>
      <c r="O15">
        <v>12824.21</v>
      </c>
      <c r="P15" s="3">
        <v>102000006334783</v>
      </c>
      <c r="Q15" t="str">
        <f t="shared" si="0"/>
        <v>0176161559</v>
      </c>
      <c r="R15" t="s">
        <v>61</v>
      </c>
      <c r="S15" t="s">
        <v>15</v>
      </c>
      <c r="T15" t="s">
        <v>16</v>
      </c>
    </row>
    <row r="16" spans="1:20" x14ac:dyDescent="0.25">
      <c r="A16" s="1">
        <v>43798</v>
      </c>
      <c r="B16" s="2">
        <v>0.4229282407407407</v>
      </c>
      <c r="C16" t="str">
        <f xml:space="preserve"> "000895"</f>
        <v>000895</v>
      </c>
      <c r="D16" t="s">
        <v>31</v>
      </c>
      <c r="E16" t="s">
        <v>19</v>
      </c>
      <c r="F16">
        <v>600</v>
      </c>
      <c r="G16">
        <v>31.38</v>
      </c>
      <c r="H16">
        <v>18828</v>
      </c>
      <c r="I16">
        <v>18804.169999999998</v>
      </c>
      <c r="J16">
        <v>3.32</v>
      </c>
      <c r="K16">
        <v>1.68</v>
      </c>
      <c r="L16">
        <v>18.829999999999998</v>
      </c>
      <c r="M16">
        <v>0</v>
      </c>
      <c r="N16">
        <v>0</v>
      </c>
      <c r="O16">
        <v>20977.21</v>
      </c>
      <c r="P16" s="3">
        <v>102000004755522</v>
      </c>
      <c r="Q16" t="str">
        <f t="shared" si="0"/>
        <v>0176161559</v>
      </c>
      <c r="R16" t="s">
        <v>62</v>
      </c>
      <c r="S16" t="s">
        <v>15</v>
      </c>
      <c r="T16" t="s">
        <v>16</v>
      </c>
    </row>
    <row r="17" spans="1:20" x14ac:dyDescent="0.25">
      <c r="A17" s="1">
        <v>43798</v>
      </c>
      <c r="B17" s="2">
        <v>0.41909722222222223</v>
      </c>
      <c r="C17" t="str">
        <f xml:space="preserve"> "002891"</f>
        <v>002891</v>
      </c>
      <c r="D17" t="s">
        <v>32</v>
      </c>
      <c r="E17" t="s">
        <v>26</v>
      </c>
      <c r="F17">
        <v>700</v>
      </c>
      <c r="G17">
        <v>23.55</v>
      </c>
      <c r="H17">
        <v>16485</v>
      </c>
      <c r="I17">
        <v>-16490</v>
      </c>
      <c r="J17">
        <v>3.54</v>
      </c>
      <c r="K17">
        <v>1.46</v>
      </c>
      <c r="L17">
        <v>0</v>
      </c>
      <c r="M17">
        <v>0</v>
      </c>
      <c r="N17">
        <v>700</v>
      </c>
      <c r="O17">
        <v>2173.04</v>
      </c>
      <c r="P17" s="3">
        <v>104000004328468</v>
      </c>
      <c r="Q17" t="str">
        <f t="shared" si="0"/>
        <v>0176161559</v>
      </c>
      <c r="R17" t="s">
        <v>63</v>
      </c>
      <c r="S17" t="s">
        <v>15</v>
      </c>
      <c r="T17" t="s">
        <v>16</v>
      </c>
    </row>
    <row r="18" spans="1:20" x14ac:dyDescent="0.25">
      <c r="A18" s="1">
        <v>43797</v>
      </c>
      <c r="B18" s="2">
        <v>0.62160879629629628</v>
      </c>
      <c r="C18" t="str">
        <f xml:space="preserve"> "000895"</f>
        <v>000895</v>
      </c>
      <c r="D18" t="s">
        <v>31</v>
      </c>
      <c r="E18" t="s">
        <v>19</v>
      </c>
      <c r="F18">
        <v>600</v>
      </c>
      <c r="G18">
        <v>31.04</v>
      </c>
      <c r="H18">
        <v>18624</v>
      </c>
      <c r="I18">
        <v>18600.38</v>
      </c>
      <c r="J18">
        <v>3.35</v>
      </c>
      <c r="K18">
        <v>1.65</v>
      </c>
      <c r="L18">
        <v>18.62</v>
      </c>
      <c r="M18">
        <v>0</v>
      </c>
      <c r="N18">
        <v>600</v>
      </c>
      <c r="O18">
        <v>18663.04</v>
      </c>
      <c r="P18" s="3">
        <v>104000014821116</v>
      </c>
      <c r="Q18" t="str">
        <f t="shared" si="0"/>
        <v>0176161559</v>
      </c>
      <c r="R18" t="s">
        <v>64</v>
      </c>
      <c r="S18" t="s">
        <v>15</v>
      </c>
      <c r="T18" t="s">
        <v>16</v>
      </c>
    </row>
    <row r="19" spans="1:20" x14ac:dyDescent="0.25">
      <c r="A19" s="1">
        <v>43797</v>
      </c>
      <c r="B19" s="2">
        <v>0.39562499999999995</v>
      </c>
      <c r="C19" t="str">
        <f xml:space="preserve"> "159944"</f>
        <v>159944</v>
      </c>
      <c r="D19" t="s">
        <v>25</v>
      </c>
      <c r="E19" t="s">
        <v>26</v>
      </c>
      <c r="F19">
        <v>700</v>
      </c>
      <c r="G19">
        <v>0.68400000000000005</v>
      </c>
      <c r="H19">
        <v>478.8</v>
      </c>
      <c r="I19">
        <v>-478.89</v>
      </c>
      <c r="J19">
        <v>7.0000000000000007E-2</v>
      </c>
      <c r="K19">
        <v>0.02</v>
      </c>
      <c r="L19">
        <v>0</v>
      </c>
      <c r="M19">
        <v>0</v>
      </c>
      <c r="N19">
        <v>34000</v>
      </c>
      <c r="O19">
        <v>62.66</v>
      </c>
      <c r="P19" s="3">
        <v>104000009633315</v>
      </c>
      <c r="Q19" t="str">
        <f t="shared" si="0"/>
        <v>0176161559</v>
      </c>
      <c r="R19" t="s">
        <v>65</v>
      </c>
      <c r="S19" t="s">
        <v>15</v>
      </c>
      <c r="T19" t="s">
        <v>16</v>
      </c>
    </row>
    <row r="20" spans="1:20" x14ac:dyDescent="0.25">
      <c r="A20" s="1">
        <v>43796</v>
      </c>
      <c r="B20" s="2">
        <v>0.62231481481481488</v>
      </c>
      <c r="C20" t="str">
        <f xml:space="preserve"> "300567"</f>
        <v>300567</v>
      </c>
      <c r="D20" t="s">
        <v>30</v>
      </c>
      <c r="E20" t="s">
        <v>26</v>
      </c>
      <c r="F20">
        <v>200</v>
      </c>
      <c r="G20">
        <v>39.07</v>
      </c>
      <c r="H20">
        <v>7814</v>
      </c>
      <c r="I20">
        <v>-7819</v>
      </c>
      <c r="J20">
        <v>4.3</v>
      </c>
      <c r="K20">
        <v>0.7</v>
      </c>
      <c r="L20">
        <v>0</v>
      </c>
      <c r="M20">
        <v>0</v>
      </c>
      <c r="N20">
        <v>200</v>
      </c>
      <c r="O20">
        <v>541.54999999999995</v>
      </c>
      <c r="P20" s="3">
        <v>102000015818434</v>
      </c>
      <c r="Q20" t="str">
        <f t="shared" si="0"/>
        <v>0176161559</v>
      </c>
      <c r="R20" t="s">
        <v>66</v>
      </c>
      <c r="S20" t="s">
        <v>15</v>
      </c>
      <c r="T20" t="s">
        <v>16</v>
      </c>
    </row>
    <row r="21" spans="1:20" x14ac:dyDescent="0.25">
      <c r="A21" s="1">
        <v>43796</v>
      </c>
      <c r="B21" s="2">
        <v>0.43695601851851856</v>
      </c>
      <c r="C21" t="str">
        <f xml:space="preserve"> "300383"</f>
        <v>300383</v>
      </c>
      <c r="D21" t="s">
        <v>29</v>
      </c>
      <c r="E21" t="s">
        <v>26</v>
      </c>
      <c r="F21">
        <v>700</v>
      </c>
      <c r="G21">
        <v>19.350000000000001</v>
      </c>
      <c r="H21">
        <v>13545</v>
      </c>
      <c r="I21">
        <v>-13550</v>
      </c>
      <c r="J21">
        <v>3.8</v>
      </c>
      <c r="K21">
        <v>1.2</v>
      </c>
      <c r="L21">
        <v>0</v>
      </c>
      <c r="M21">
        <v>0</v>
      </c>
      <c r="N21">
        <v>700</v>
      </c>
      <c r="O21">
        <v>8360.5499999999993</v>
      </c>
      <c r="P21" s="3">
        <v>101000007777745</v>
      </c>
      <c r="Q21" t="str">
        <f t="shared" si="0"/>
        <v>0176161559</v>
      </c>
      <c r="R21" t="s">
        <v>67</v>
      </c>
      <c r="S21" t="s">
        <v>15</v>
      </c>
      <c r="T21" t="s">
        <v>16</v>
      </c>
    </row>
    <row r="22" spans="1:20" x14ac:dyDescent="0.25">
      <c r="A22" s="1">
        <v>43796</v>
      </c>
      <c r="B22" s="2">
        <v>0.43281249999999999</v>
      </c>
      <c r="C22" t="str">
        <f xml:space="preserve"> "000338"</f>
        <v>000338</v>
      </c>
      <c r="D22" t="s">
        <v>33</v>
      </c>
      <c r="E22" t="s">
        <v>19</v>
      </c>
      <c r="F22">
        <v>1600</v>
      </c>
      <c r="G22">
        <v>13.4</v>
      </c>
      <c r="H22">
        <v>21440</v>
      </c>
      <c r="I22">
        <v>21413.56</v>
      </c>
      <c r="J22">
        <v>3.1</v>
      </c>
      <c r="K22">
        <v>1.9</v>
      </c>
      <c r="L22">
        <v>21.44</v>
      </c>
      <c r="M22">
        <v>0</v>
      </c>
      <c r="N22">
        <v>0</v>
      </c>
      <c r="O22">
        <v>21910.55</v>
      </c>
      <c r="P22" s="3">
        <v>104000006501669</v>
      </c>
      <c r="Q22" t="str">
        <f t="shared" si="0"/>
        <v>0176161559</v>
      </c>
      <c r="R22" t="s">
        <v>68</v>
      </c>
      <c r="S22" t="s">
        <v>15</v>
      </c>
      <c r="T22" t="s">
        <v>16</v>
      </c>
    </row>
    <row r="23" spans="1:20" x14ac:dyDescent="0.25">
      <c r="A23" s="1">
        <v>43796</v>
      </c>
      <c r="B23" s="2">
        <v>0.3566319444444444</v>
      </c>
      <c r="C23" t="s">
        <v>34</v>
      </c>
      <c r="D23" t="s">
        <v>34</v>
      </c>
      <c r="E23" t="s">
        <v>35</v>
      </c>
      <c r="F23">
        <v>0</v>
      </c>
      <c r="G23">
        <v>0</v>
      </c>
      <c r="H23">
        <v>0</v>
      </c>
      <c r="I23">
        <v>-84000</v>
      </c>
      <c r="J23">
        <v>0</v>
      </c>
      <c r="K23">
        <v>0</v>
      </c>
      <c r="L23">
        <v>0</v>
      </c>
      <c r="M23">
        <v>0</v>
      </c>
      <c r="N23">
        <v>0</v>
      </c>
      <c r="O23">
        <v>578.49</v>
      </c>
      <c r="P23" s="3">
        <v>0</v>
      </c>
      <c r="Q23" t="s">
        <v>34</v>
      </c>
      <c r="R23" t="s">
        <v>34</v>
      </c>
      <c r="S23" t="s">
        <v>34</v>
      </c>
      <c r="T23" t="s">
        <v>34</v>
      </c>
    </row>
    <row r="24" spans="1:20" x14ac:dyDescent="0.25">
      <c r="A24" s="1">
        <v>43796</v>
      </c>
      <c r="B24" s="2">
        <v>0</v>
      </c>
      <c r="C24" t="str">
        <f xml:space="preserve"> "601318"</f>
        <v>601318</v>
      </c>
      <c r="D24" t="s">
        <v>36</v>
      </c>
      <c r="E24" t="s">
        <v>37</v>
      </c>
      <c r="F24">
        <v>0</v>
      </c>
      <c r="G24">
        <v>0</v>
      </c>
      <c r="H24">
        <v>0</v>
      </c>
      <c r="I24">
        <v>-22</v>
      </c>
      <c r="J24">
        <v>0</v>
      </c>
      <c r="K24">
        <v>0</v>
      </c>
      <c r="L24">
        <v>0</v>
      </c>
      <c r="M24">
        <v>0</v>
      </c>
      <c r="N24">
        <v>0</v>
      </c>
      <c r="O24">
        <v>519.49</v>
      </c>
      <c r="P24" s="3" t="s">
        <v>34</v>
      </c>
      <c r="Q24" t="s">
        <v>21</v>
      </c>
      <c r="R24" t="s">
        <v>34</v>
      </c>
      <c r="S24" t="s">
        <v>20</v>
      </c>
      <c r="T24" t="s">
        <v>16</v>
      </c>
    </row>
    <row r="25" spans="1:20" x14ac:dyDescent="0.25">
      <c r="A25" s="1">
        <v>43796</v>
      </c>
      <c r="B25" s="2">
        <v>0</v>
      </c>
      <c r="C25" t="str">
        <f xml:space="preserve"> "601318"</f>
        <v>601318</v>
      </c>
      <c r="D25" t="s">
        <v>36</v>
      </c>
      <c r="E25" t="s">
        <v>37</v>
      </c>
      <c r="F25">
        <v>0</v>
      </c>
      <c r="G25">
        <v>0</v>
      </c>
      <c r="H25">
        <v>0</v>
      </c>
      <c r="I25">
        <v>-15</v>
      </c>
      <c r="J25">
        <v>0</v>
      </c>
      <c r="K25">
        <v>0</v>
      </c>
      <c r="L25">
        <v>0</v>
      </c>
      <c r="M25">
        <v>0</v>
      </c>
      <c r="N25">
        <v>0</v>
      </c>
      <c r="O25">
        <v>504.49</v>
      </c>
      <c r="P25" s="3" t="s">
        <v>34</v>
      </c>
      <c r="Q25" t="s">
        <v>21</v>
      </c>
      <c r="R25" t="s">
        <v>34</v>
      </c>
      <c r="S25" t="s">
        <v>20</v>
      </c>
      <c r="T25" t="s">
        <v>16</v>
      </c>
    </row>
    <row r="26" spans="1:20" x14ac:dyDescent="0.25">
      <c r="A26" s="1">
        <v>43796</v>
      </c>
      <c r="B26" s="2">
        <v>0</v>
      </c>
      <c r="C26" t="str">
        <f xml:space="preserve"> "601318"</f>
        <v>601318</v>
      </c>
      <c r="D26" t="s">
        <v>36</v>
      </c>
      <c r="E26" t="s">
        <v>37</v>
      </c>
      <c r="F26">
        <v>0</v>
      </c>
      <c r="G26">
        <v>0</v>
      </c>
      <c r="H26">
        <v>0</v>
      </c>
      <c r="I26">
        <v>-7.5</v>
      </c>
      <c r="J26">
        <v>0</v>
      </c>
      <c r="K26">
        <v>0</v>
      </c>
      <c r="L26">
        <v>0</v>
      </c>
      <c r="M26">
        <v>0</v>
      </c>
      <c r="N26">
        <v>0</v>
      </c>
      <c r="O26">
        <v>496.99</v>
      </c>
      <c r="P26" s="3" t="s">
        <v>34</v>
      </c>
      <c r="Q26" t="s">
        <v>21</v>
      </c>
      <c r="R26" t="s">
        <v>34</v>
      </c>
      <c r="S26" t="s">
        <v>20</v>
      </c>
      <c r="T26" t="s">
        <v>16</v>
      </c>
    </row>
    <row r="27" spans="1:20" x14ac:dyDescent="0.25">
      <c r="A27" s="1">
        <v>43796</v>
      </c>
      <c r="B27" s="2">
        <v>0</v>
      </c>
      <c r="C27" t="str">
        <f xml:space="preserve"> "601318"</f>
        <v>601318</v>
      </c>
      <c r="D27" t="s">
        <v>36</v>
      </c>
      <c r="E27" t="s">
        <v>37</v>
      </c>
      <c r="F27">
        <v>0</v>
      </c>
      <c r="G27">
        <v>0</v>
      </c>
      <c r="H27">
        <v>0</v>
      </c>
      <c r="I27">
        <v>-22</v>
      </c>
      <c r="J27">
        <v>0</v>
      </c>
      <c r="K27">
        <v>0</v>
      </c>
      <c r="L27">
        <v>0</v>
      </c>
      <c r="M27">
        <v>0</v>
      </c>
      <c r="N27">
        <v>0</v>
      </c>
      <c r="O27">
        <v>556.49</v>
      </c>
      <c r="P27" s="3" t="s">
        <v>34</v>
      </c>
      <c r="Q27" t="s">
        <v>21</v>
      </c>
      <c r="R27" t="s">
        <v>34</v>
      </c>
      <c r="S27" t="s">
        <v>20</v>
      </c>
      <c r="T27" t="s">
        <v>16</v>
      </c>
    </row>
    <row r="28" spans="1:20" x14ac:dyDescent="0.25">
      <c r="A28" s="1">
        <v>43796</v>
      </c>
      <c r="B28" s="2">
        <v>0</v>
      </c>
      <c r="C28" t="str">
        <f xml:space="preserve"> "601318"</f>
        <v>601318</v>
      </c>
      <c r="D28" t="s">
        <v>36</v>
      </c>
      <c r="E28" t="s">
        <v>37</v>
      </c>
      <c r="F28">
        <v>0</v>
      </c>
      <c r="G28">
        <v>0</v>
      </c>
      <c r="H28">
        <v>0</v>
      </c>
      <c r="I28">
        <v>-15</v>
      </c>
      <c r="J28">
        <v>0</v>
      </c>
      <c r="K28">
        <v>0</v>
      </c>
      <c r="L28">
        <v>0</v>
      </c>
      <c r="M28">
        <v>0</v>
      </c>
      <c r="N28">
        <v>0</v>
      </c>
      <c r="O28">
        <v>541.49</v>
      </c>
      <c r="P28" s="3" t="s">
        <v>34</v>
      </c>
      <c r="Q28" t="s">
        <v>21</v>
      </c>
      <c r="R28" t="s">
        <v>34</v>
      </c>
      <c r="S28" t="s">
        <v>20</v>
      </c>
      <c r="T28" t="s">
        <v>16</v>
      </c>
    </row>
    <row r="29" spans="1:20" x14ac:dyDescent="0.25">
      <c r="A29" s="1">
        <v>43795</v>
      </c>
      <c r="B29" s="2">
        <v>0.62424768518518514</v>
      </c>
      <c r="C29" t="str">
        <f xml:space="preserve"> "002035"</f>
        <v>002035</v>
      </c>
      <c r="D29" t="s">
        <v>38</v>
      </c>
      <c r="E29" t="s">
        <v>19</v>
      </c>
      <c r="F29">
        <v>2700</v>
      </c>
      <c r="G29">
        <v>11.64</v>
      </c>
      <c r="H29">
        <v>31428</v>
      </c>
      <c r="I29">
        <v>31390.91</v>
      </c>
      <c r="J29">
        <v>2.87</v>
      </c>
      <c r="K29">
        <v>2.79</v>
      </c>
      <c r="L29">
        <v>31.43</v>
      </c>
      <c r="M29">
        <v>0</v>
      </c>
      <c r="N29">
        <v>0</v>
      </c>
      <c r="O29">
        <v>84578.49</v>
      </c>
      <c r="P29" s="3">
        <v>103000015956444</v>
      </c>
      <c r="Q29" t="str">
        <f xml:space="preserve"> "0176161559"</f>
        <v>0176161559</v>
      </c>
      <c r="R29" t="s">
        <v>69</v>
      </c>
      <c r="S29" t="s">
        <v>15</v>
      </c>
      <c r="T29" t="s">
        <v>16</v>
      </c>
    </row>
    <row r="30" spans="1:20" x14ac:dyDescent="0.25">
      <c r="A30" s="1">
        <v>43795</v>
      </c>
      <c r="B30" s="2">
        <v>0.62399305555555562</v>
      </c>
      <c r="C30" t="str">
        <f xml:space="preserve"> "601318"</f>
        <v>601318</v>
      </c>
      <c r="D30" t="s">
        <v>36</v>
      </c>
      <c r="E30" t="s">
        <v>19</v>
      </c>
      <c r="F30">
        <v>500</v>
      </c>
      <c r="G30">
        <v>85.4</v>
      </c>
      <c r="H30">
        <v>42700</v>
      </c>
      <c r="I30">
        <v>42648.76</v>
      </c>
      <c r="J30">
        <v>4.76</v>
      </c>
      <c r="K30">
        <v>2.93</v>
      </c>
      <c r="L30">
        <v>42.7</v>
      </c>
      <c r="M30">
        <v>0.85</v>
      </c>
      <c r="N30">
        <v>0</v>
      </c>
      <c r="O30">
        <v>53187.58</v>
      </c>
      <c r="P30" s="3">
        <v>11866768</v>
      </c>
      <c r="Q30" t="s">
        <v>21</v>
      </c>
      <c r="R30" t="str">
        <f xml:space="preserve"> "1057048834"</f>
        <v>1057048834</v>
      </c>
      <c r="S30" t="s">
        <v>20</v>
      </c>
      <c r="T30" t="s">
        <v>16</v>
      </c>
    </row>
    <row r="31" spans="1:20" x14ac:dyDescent="0.25">
      <c r="A31" s="1">
        <v>43795</v>
      </c>
      <c r="B31" s="2">
        <v>0.61980324074074067</v>
      </c>
      <c r="C31" t="str">
        <f xml:space="preserve"> "512880"</f>
        <v>512880</v>
      </c>
      <c r="D31" t="s">
        <v>39</v>
      </c>
      <c r="E31" t="s">
        <v>26</v>
      </c>
      <c r="F31">
        <v>11600</v>
      </c>
      <c r="G31">
        <v>0.89900000000000002</v>
      </c>
      <c r="H31">
        <v>10428.4</v>
      </c>
      <c r="I31">
        <v>-10430.280000000001</v>
      </c>
      <c r="J31">
        <v>1.41</v>
      </c>
      <c r="K31">
        <v>0.47</v>
      </c>
      <c r="L31">
        <v>0</v>
      </c>
      <c r="M31">
        <v>0</v>
      </c>
      <c r="N31">
        <v>33100</v>
      </c>
      <c r="O31">
        <v>10538.82</v>
      </c>
      <c r="P31" s="3">
        <v>11454913</v>
      </c>
      <c r="Q31" t="s">
        <v>21</v>
      </c>
      <c r="R31" t="str">
        <f xml:space="preserve"> "1057047067"</f>
        <v>1057047067</v>
      </c>
      <c r="S31" t="s">
        <v>20</v>
      </c>
      <c r="T31" t="s">
        <v>16</v>
      </c>
    </row>
    <row r="32" spans="1:20" x14ac:dyDescent="0.25">
      <c r="A32" s="1">
        <v>43795</v>
      </c>
      <c r="B32" s="2">
        <v>0.61774305555555553</v>
      </c>
      <c r="C32" t="str">
        <f xml:space="preserve"> "002508"</f>
        <v>002508</v>
      </c>
      <c r="D32" t="s">
        <v>28</v>
      </c>
      <c r="E32" t="s">
        <v>19</v>
      </c>
      <c r="F32">
        <v>500</v>
      </c>
      <c r="G32">
        <v>30.93</v>
      </c>
      <c r="H32">
        <v>15465</v>
      </c>
      <c r="I32">
        <v>15444.54</v>
      </c>
      <c r="J32">
        <v>3.63</v>
      </c>
      <c r="K32">
        <v>1.37</v>
      </c>
      <c r="L32">
        <v>15.46</v>
      </c>
      <c r="M32">
        <v>0</v>
      </c>
      <c r="N32">
        <v>600</v>
      </c>
      <c r="O32">
        <v>20969.099999999999</v>
      </c>
      <c r="P32" s="3">
        <v>104000016239030</v>
      </c>
      <c r="Q32" t="str">
        <f xml:space="preserve"> "0176161559"</f>
        <v>0176161559</v>
      </c>
      <c r="R32" t="s">
        <v>70</v>
      </c>
      <c r="S32" t="s">
        <v>15</v>
      </c>
      <c r="T32" t="s">
        <v>16</v>
      </c>
    </row>
    <row r="33" spans="1:20" x14ac:dyDescent="0.25">
      <c r="A33" s="1">
        <v>43795</v>
      </c>
      <c r="B33" s="2">
        <v>0.6171875</v>
      </c>
      <c r="C33" t="str">
        <f xml:space="preserve"> "110059"</f>
        <v>110059</v>
      </c>
      <c r="D33" t="s">
        <v>40</v>
      </c>
      <c r="E33" t="s">
        <v>19</v>
      </c>
      <c r="F33">
        <v>30</v>
      </c>
      <c r="G33">
        <v>104.58</v>
      </c>
      <c r="H33">
        <v>3137.4</v>
      </c>
      <c r="I33">
        <v>3136.84</v>
      </c>
      <c r="J33">
        <v>0.56000000000000005</v>
      </c>
      <c r="K33">
        <v>0</v>
      </c>
      <c r="L33">
        <v>0</v>
      </c>
      <c r="M33">
        <v>0</v>
      </c>
      <c r="N33">
        <v>0</v>
      </c>
      <c r="O33">
        <v>5524.56</v>
      </c>
      <c r="P33" s="3">
        <v>11183318</v>
      </c>
      <c r="Q33" t="s">
        <v>21</v>
      </c>
      <c r="R33" t="str">
        <f xml:space="preserve"> "1057046304"</f>
        <v>1057046304</v>
      </c>
      <c r="S33" t="s">
        <v>20</v>
      </c>
      <c r="T33" t="s">
        <v>16</v>
      </c>
    </row>
    <row r="34" spans="1:20" x14ac:dyDescent="0.25">
      <c r="A34" s="1">
        <v>43795</v>
      </c>
      <c r="B34" s="2">
        <v>0.48672453703703705</v>
      </c>
      <c r="C34" t="s">
        <v>34</v>
      </c>
      <c r="D34" t="s">
        <v>34</v>
      </c>
      <c r="E34" t="s">
        <v>35</v>
      </c>
      <c r="F34">
        <v>0</v>
      </c>
      <c r="G34">
        <v>0</v>
      </c>
      <c r="H34">
        <v>0</v>
      </c>
      <c r="I34">
        <v>-1000</v>
      </c>
      <c r="J34">
        <v>0</v>
      </c>
      <c r="K34">
        <v>0</v>
      </c>
      <c r="L34">
        <v>0</v>
      </c>
      <c r="M34">
        <v>0</v>
      </c>
      <c r="N34">
        <v>0</v>
      </c>
      <c r="O34">
        <v>2387.7199999999998</v>
      </c>
      <c r="P34" s="3">
        <v>0</v>
      </c>
      <c r="Q34" t="s">
        <v>34</v>
      </c>
      <c r="R34" t="s">
        <v>34</v>
      </c>
      <c r="S34" t="s">
        <v>34</v>
      </c>
      <c r="T34" t="s">
        <v>34</v>
      </c>
    </row>
    <row r="35" spans="1:20" x14ac:dyDescent="0.25">
      <c r="A35" s="1">
        <v>43795</v>
      </c>
      <c r="B35" s="2">
        <v>0.39681712962962962</v>
      </c>
      <c r="C35" t="s">
        <v>34</v>
      </c>
      <c r="D35" t="s">
        <v>34</v>
      </c>
      <c r="E35" t="s">
        <v>35</v>
      </c>
      <c r="F35">
        <v>0</v>
      </c>
      <c r="G35">
        <v>0</v>
      </c>
      <c r="H35">
        <v>0</v>
      </c>
      <c r="I35">
        <v>-15722.12</v>
      </c>
      <c r="J35">
        <v>0</v>
      </c>
      <c r="K35">
        <v>0</v>
      </c>
      <c r="L35">
        <v>0</v>
      </c>
      <c r="M35">
        <v>0</v>
      </c>
      <c r="N35">
        <v>0</v>
      </c>
      <c r="O35">
        <v>3420.72</v>
      </c>
      <c r="P35" s="3">
        <v>0</v>
      </c>
      <c r="Q35" t="s">
        <v>34</v>
      </c>
      <c r="R35" t="s">
        <v>34</v>
      </c>
      <c r="S35" t="s">
        <v>34</v>
      </c>
      <c r="T35" t="s">
        <v>34</v>
      </c>
    </row>
    <row r="36" spans="1:20" x14ac:dyDescent="0.25">
      <c r="A36" s="1">
        <v>43795</v>
      </c>
      <c r="B36" s="2">
        <v>0</v>
      </c>
      <c r="C36" t="str">
        <f xml:space="preserve"> "601688"</f>
        <v>601688</v>
      </c>
      <c r="D36" t="s">
        <v>41</v>
      </c>
      <c r="E36" t="s">
        <v>37</v>
      </c>
      <c r="F36">
        <v>0</v>
      </c>
      <c r="G36">
        <v>0</v>
      </c>
      <c r="H36">
        <v>0</v>
      </c>
      <c r="I36">
        <v>-3</v>
      </c>
      <c r="J36">
        <v>0</v>
      </c>
      <c r="K36">
        <v>0</v>
      </c>
      <c r="L36">
        <v>0</v>
      </c>
      <c r="M36">
        <v>0</v>
      </c>
      <c r="N36">
        <v>0</v>
      </c>
      <c r="O36">
        <v>3387.72</v>
      </c>
      <c r="P36" s="3" t="s">
        <v>34</v>
      </c>
      <c r="Q36" t="s">
        <v>21</v>
      </c>
      <c r="R36" t="s">
        <v>34</v>
      </c>
      <c r="S36" t="s">
        <v>20</v>
      </c>
      <c r="T36" t="s">
        <v>16</v>
      </c>
    </row>
    <row r="37" spans="1:20" x14ac:dyDescent="0.25">
      <c r="A37" s="1">
        <v>43795</v>
      </c>
      <c r="B37" s="2">
        <v>0</v>
      </c>
      <c r="C37" t="str">
        <f xml:space="preserve"> "601688"</f>
        <v>601688</v>
      </c>
      <c r="D37" t="s">
        <v>41</v>
      </c>
      <c r="E37" t="s">
        <v>37</v>
      </c>
      <c r="F37">
        <v>0</v>
      </c>
      <c r="G37">
        <v>0</v>
      </c>
      <c r="H37">
        <v>0</v>
      </c>
      <c r="I37">
        <v>-18</v>
      </c>
      <c r="J37">
        <v>0</v>
      </c>
      <c r="K37">
        <v>0</v>
      </c>
      <c r="L37">
        <v>0</v>
      </c>
      <c r="M37">
        <v>0</v>
      </c>
      <c r="N37">
        <v>0</v>
      </c>
      <c r="O37">
        <v>3390.72</v>
      </c>
      <c r="P37" s="3" t="s">
        <v>34</v>
      </c>
      <c r="Q37" t="s">
        <v>21</v>
      </c>
      <c r="R37" t="s">
        <v>34</v>
      </c>
      <c r="S37" t="s">
        <v>20</v>
      </c>
      <c r="T37" t="s">
        <v>16</v>
      </c>
    </row>
    <row r="38" spans="1:20" x14ac:dyDescent="0.25">
      <c r="A38" s="1">
        <v>43795</v>
      </c>
      <c r="B38" s="2">
        <v>0</v>
      </c>
      <c r="C38" t="str">
        <f xml:space="preserve"> "601688"</f>
        <v>601688</v>
      </c>
      <c r="D38" t="s">
        <v>41</v>
      </c>
      <c r="E38" t="s">
        <v>37</v>
      </c>
      <c r="F38">
        <v>0</v>
      </c>
      <c r="G38">
        <v>0</v>
      </c>
      <c r="H38">
        <v>0</v>
      </c>
      <c r="I38">
        <v>-12</v>
      </c>
      <c r="J38">
        <v>0</v>
      </c>
      <c r="K38">
        <v>0</v>
      </c>
      <c r="L38">
        <v>0</v>
      </c>
      <c r="M38">
        <v>0</v>
      </c>
      <c r="N38">
        <v>0</v>
      </c>
      <c r="O38">
        <v>3408.72</v>
      </c>
      <c r="P38" s="3" t="s">
        <v>34</v>
      </c>
      <c r="Q38" t="s">
        <v>21</v>
      </c>
      <c r="R38" t="s">
        <v>34</v>
      </c>
      <c r="S38" t="s">
        <v>20</v>
      </c>
      <c r="T38" t="s">
        <v>16</v>
      </c>
    </row>
    <row r="39" spans="1:20" x14ac:dyDescent="0.25">
      <c r="A39" s="1">
        <v>43794</v>
      </c>
      <c r="B39" s="2">
        <v>0.43609953703703702</v>
      </c>
      <c r="C39" t="str">
        <f xml:space="preserve"> "600019"</f>
        <v>600019</v>
      </c>
      <c r="D39" t="s">
        <v>42</v>
      </c>
      <c r="E39" t="s">
        <v>26</v>
      </c>
      <c r="F39">
        <v>3200</v>
      </c>
      <c r="G39">
        <v>5.75</v>
      </c>
      <c r="H39">
        <v>18400</v>
      </c>
      <c r="I39">
        <v>-18405.38</v>
      </c>
      <c r="J39">
        <v>3.72</v>
      </c>
      <c r="K39">
        <v>1.28</v>
      </c>
      <c r="L39">
        <v>0</v>
      </c>
      <c r="M39">
        <v>0.38</v>
      </c>
      <c r="N39">
        <v>3200</v>
      </c>
      <c r="O39">
        <v>19142.84</v>
      </c>
      <c r="P39" s="3">
        <v>4991161</v>
      </c>
      <c r="Q39" t="s">
        <v>21</v>
      </c>
      <c r="R39" t="str">
        <f xml:space="preserve"> "1057025559"</f>
        <v>1057025559</v>
      </c>
      <c r="S39" t="s">
        <v>20</v>
      </c>
      <c r="T39" t="s">
        <v>16</v>
      </c>
    </row>
    <row r="40" spans="1:20" x14ac:dyDescent="0.25">
      <c r="A40" s="1">
        <v>43794</v>
      </c>
      <c r="B40" s="2">
        <v>0.42979166666666663</v>
      </c>
      <c r="C40" t="str">
        <f xml:space="preserve"> "000895"</f>
        <v>000895</v>
      </c>
      <c r="D40" t="s">
        <v>31</v>
      </c>
      <c r="E40" t="s">
        <v>19</v>
      </c>
      <c r="F40">
        <v>600</v>
      </c>
      <c r="G40">
        <v>31.15</v>
      </c>
      <c r="H40">
        <v>18690</v>
      </c>
      <c r="I40">
        <v>18666.310000000001</v>
      </c>
      <c r="J40">
        <v>3.35</v>
      </c>
      <c r="K40">
        <v>1.65</v>
      </c>
      <c r="L40">
        <v>18.690000000000001</v>
      </c>
      <c r="M40">
        <v>0</v>
      </c>
      <c r="N40">
        <v>1200</v>
      </c>
      <c r="O40">
        <v>37548.22</v>
      </c>
      <c r="P40" s="3">
        <v>103000008094717</v>
      </c>
      <c r="Q40" t="str">
        <f xml:space="preserve"> "0176161559"</f>
        <v>0176161559</v>
      </c>
      <c r="R40" t="s">
        <v>71</v>
      </c>
      <c r="S40" t="s">
        <v>15</v>
      </c>
      <c r="T40" t="s">
        <v>16</v>
      </c>
    </row>
    <row r="41" spans="1:20" x14ac:dyDescent="0.25">
      <c r="A41" s="1">
        <v>43794</v>
      </c>
      <c r="B41" s="2">
        <v>0.42909722222222224</v>
      </c>
      <c r="C41" t="str">
        <f xml:space="preserve"> "601688"</f>
        <v>601688</v>
      </c>
      <c r="D41" t="s">
        <v>41</v>
      </c>
      <c r="E41" t="s">
        <v>19</v>
      </c>
      <c r="F41">
        <v>1100</v>
      </c>
      <c r="G41">
        <v>17</v>
      </c>
      <c r="H41">
        <v>18700</v>
      </c>
      <c r="I41">
        <v>18675.93</v>
      </c>
      <c r="J41">
        <v>3.72</v>
      </c>
      <c r="K41">
        <v>1.28</v>
      </c>
      <c r="L41">
        <v>18.7</v>
      </c>
      <c r="M41">
        <v>0.37</v>
      </c>
      <c r="N41">
        <v>2200</v>
      </c>
      <c r="O41">
        <v>18881.91</v>
      </c>
      <c r="P41" s="3">
        <v>4541860</v>
      </c>
      <c r="Q41" t="s">
        <v>21</v>
      </c>
      <c r="R41" t="str">
        <f xml:space="preserve"> "1057023451"</f>
        <v>1057023451</v>
      </c>
      <c r="S41" t="s">
        <v>20</v>
      </c>
      <c r="T41" t="s">
        <v>16</v>
      </c>
    </row>
    <row r="42" spans="1:20" x14ac:dyDescent="0.25">
      <c r="A42" s="1">
        <v>43791</v>
      </c>
      <c r="B42" s="2">
        <v>0.54708333333333337</v>
      </c>
      <c r="C42" t="str">
        <f xml:space="preserve"> "600115"</f>
        <v>600115</v>
      </c>
      <c r="D42" t="s">
        <v>18</v>
      </c>
      <c r="E42" t="s">
        <v>26</v>
      </c>
      <c r="F42">
        <v>2000</v>
      </c>
      <c r="G42">
        <v>5.08</v>
      </c>
      <c r="H42">
        <v>10160</v>
      </c>
      <c r="I42">
        <v>-10165.200000000001</v>
      </c>
      <c r="J42">
        <v>4.3099999999999996</v>
      </c>
      <c r="K42">
        <v>0.69</v>
      </c>
      <c r="L42">
        <v>0</v>
      </c>
      <c r="M42">
        <v>0.2</v>
      </c>
      <c r="N42">
        <v>14600</v>
      </c>
      <c r="O42">
        <v>205.98</v>
      </c>
      <c r="P42" s="3">
        <v>7752358</v>
      </c>
      <c r="Q42" t="s">
        <v>21</v>
      </c>
      <c r="R42" t="str">
        <f xml:space="preserve"> "1057042566"</f>
        <v>1057042566</v>
      </c>
      <c r="S42" t="s">
        <v>20</v>
      </c>
      <c r="T42" t="s">
        <v>16</v>
      </c>
    </row>
    <row r="43" spans="1:20" x14ac:dyDescent="0.25">
      <c r="A43" s="1">
        <v>43791</v>
      </c>
      <c r="B43" s="2">
        <v>0.5455902777777778</v>
      </c>
      <c r="C43" t="str">
        <f xml:space="preserve"> "601668"</f>
        <v>601668</v>
      </c>
      <c r="D43" t="s">
        <v>43</v>
      </c>
      <c r="E43" t="s">
        <v>26</v>
      </c>
      <c r="F43">
        <v>2000</v>
      </c>
      <c r="G43">
        <v>4.99</v>
      </c>
      <c r="H43">
        <v>9980</v>
      </c>
      <c r="I43">
        <v>-9985.2000000000007</v>
      </c>
      <c r="J43">
        <v>4.3099999999999996</v>
      </c>
      <c r="K43">
        <v>0.69</v>
      </c>
      <c r="L43">
        <v>0</v>
      </c>
      <c r="M43">
        <v>0.2</v>
      </c>
      <c r="N43">
        <v>4200</v>
      </c>
      <c r="O43">
        <v>10371.18</v>
      </c>
      <c r="P43" s="3">
        <v>7692312</v>
      </c>
      <c r="Q43" t="s">
        <v>21</v>
      </c>
      <c r="R43" t="str">
        <f xml:space="preserve"> "1057042103"</f>
        <v>1057042103</v>
      </c>
      <c r="S43" t="s">
        <v>20</v>
      </c>
      <c r="T43" t="s">
        <v>16</v>
      </c>
    </row>
    <row r="44" spans="1:20" x14ac:dyDescent="0.25">
      <c r="A44" s="1">
        <v>43791</v>
      </c>
      <c r="B44" s="2">
        <v>0.4261226851851852</v>
      </c>
      <c r="C44" t="str">
        <f xml:space="preserve"> "601398"</f>
        <v>601398</v>
      </c>
      <c r="D44" t="s">
        <v>44</v>
      </c>
      <c r="E44" t="s">
        <v>19</v>
      </c>
      <c r="F44">
        <v>3500</v>
      </c>
      <c r="G44">
        <v>5.74</v>
      </c>
      <c r="H44">
        <v>20090</v>
      </c>
      <c r="I44">
        <v>20064.490000000002</v>
      </c>
      <c r="J44">
        <v>3.61</v>
      </c>
      <c r="K44">
        <v>1.39</v>
      </c>
      <c r="L44">
        <v>20.09</v>
      </c>
      <c r="M44">
        <v>0.42</v>
      </c>
      <c r="N44">
        <v>0</v>
      </c>
      <c r="O44">
        <v>20356.38</v>
      </c>
      <c r="P44" s="3">
        <v>6057403</v>
      </c>
      <c r="Q44" t="s">
        <v>21</v>
      </c>
      <c r="R44" t="str">
        <f xml:space="preserve"> "1057021391"</f>
        <v>1057021391</v>
      </c>
      <c r="S44" t="s">
        <v>20</v>
      </c>
      <c r="T44" t="s">
        <v>16</v>
      </c>
    </row>
    <row r="45" spans="1:20" x14ac:dyDescent="0.25">
      <c r="A45" s="1">
        <v>43787</v>
      </c>
      <c r="B45" s="2">
        <v>0.40126157407407409</v>
      </c>
      <c r="C45" t="s">
        <v>34</v>
      </c>
      <c r="D45" t="s">
        <v>34</v>
      </c>
      <c r="E45" t="s">
        <v>35</v>
      </c>
      <c r="F45">
        <v>0</v>
      </c>
      <c r="G45">
        <v>0</v>
      </c>
      <c r="H45">
        <v>0</v>
      </c>
      <c r="I45">
        <v>-24000</v>
      </c>
      <c r="J45">
        <v>0</v>
      </c>
      <c r="K45">
        <v>0</v>
      </c>
      <c r="L45">
        <v>0</v>
      </c>
      <c r="M45">
        <v>0</v>
      </c>
      <c r="N45">
        <v>0</v>
      </c>
      <c r="O45">
        <v>291.89</v>
      </c>
      <c r="P45" s="3">
        <v>0</v>
      </c>
      <c r="Q45" t="s">
        <v>34</v>
      </c>
      <c r="R45" t="s">
        <v>34</v>
      </c>
      <c r="S45" t="s">
        <v>34</v>
      </c>
      <c r="T45" t="s">
        <v>34</v>
      </c>
    </row>
    <row r="46" spans="1:20" x14ac:dyDescent="0.25">
      <c r="A46" s="1">
        <v>43784</v>
      </c>
      <c r="B46" s="2">
        <v>0.55584490740740744</v>
      </c>
      <c r="C46" t="str">
        <f xml:space="preserve"> "601288"</f>
        <v>601288</v>
      </c>
      <c r="D46" t="s">
        <v>45</v>
      </c>
      <c r="E46" t="s">
        <v>19</v>
      </c>
      <c r="F46">
        <v>6800</v>
      </c>
      <c r="G46">
        <v>3.57</v>
      </c>
      <c r="H46">
        <v>24276</v>
      </c>
      <c r="I46">
        <v>24246.23</v>
      </c>
      <c r="J46">
        <v>3.33</v>
      </c>
      <c r="K46">
        <v>1.67</v>
      </c>
      <c r="L46">
        <v>24.28</v>
      </c>
      <c r="M46">
        <v>0.49</v>
      </c>
      <c r="N46">
        <v>0</v>
      </c>
      <c r="O46">
        <v>24291.89</v>
      </c>
      <c r="P46" s="3">
        <v>7954182</v>
      </c>
      <c r="Q46" t="s">
        <v>21</v>
      </c>
      <c r="R46" t="str">
        <f xml:space="preserve"> "1057038568"</f>
        <v>1057038568</v>
      </c>
      <c r="S46" t="s">
        <v>20</v>
      </c>
      <c r="T46" t="s">
        <v>16</v>
      </c>
    </row>
    <row r="47" spans="1:20" x14ac:dyDescent="0.25">
      <c r="A47" s="1">
        <v>43783</v>
      </c>
      <c r="B47" s="2">
        <v>0.78953703703703704</v>
      </c>
      <c r="C47" t="str">
        <f xml:space="preserve"> "110059"</f>
        <v>110059</v>
      </c>
      <c r="D47" t="s">
        <v>40</v>
      </c>
      <c r="E47" t="s">
        <v>14</v>
      </c>
      <c r="F47">
        <v>30</v>
      </c>
      <c r="G47">
        <v>100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30</v>
      </c>
      <c r="O47">
        <v>45.66</v>
      </c>
      <c r="P47" s="3">
        <v>0</v>
      </c>
      <c r="Q47" t="s">
        <v>21</v>
      </c>
      <c r="R47" t="s">
        <v>34</v>
      </c>
      <c r="S47" t="s">
        <v>20</v>
      </c>
      <c r="T47" t="s">
        <v>16</v>
      </c>
    </row>
    <row r="48" spans="1:20" x14ac:dyDescent="0.25">
      <c r="A48" s="1">
        <v>43781</v>
      </c>
      <c r="B48" s="2">
        <v>0.40104166666666669</v>
      </c>
      <c r="C48" t="str">
        <f xml:space="preserve"> "159944"</f>
        <v>159944</v>
      </c>
      <c r="D48" t="s">
        <v>25</v>
      </c>
      <c r="E48" t="s">
        <v>26</v>
      </c>
      <c r="F48">
        <v>3600</v>
      </c>
      <c r="G48">
        <v>0.68200000000000005</v>
      </c>
      <c r="H48">
        <v>2455.1999999999998</v>
      </c>
      <c r="I48">
        <v>-2455.64</v>
      </c>
      <c r="J48">
        <v>0.32</v>
      </c>
      <c r="K48">
        <v>0.12</v>
      </c>
      <c r="L48">
        <v>0</v>
      </c>
      <c r="M48">
        <v>0</v>
      </c>
      <c r="N48">
        <v>33300</v>
      </c>
      <c r="O48">
        <v>45.66</v>
      </c>
      <c r="P48" s="3">
        <v>102000003184595</v>
      </c>
      <c r="Q48" t="str">
        <f xml:space="preserve"> "0176161559"</f>
        <v>0176161559</v>
      </c>
      <c r="R48" t="s">
        <v>72</v>
      </c>
      <c r="S48" t="s">
        <v>15</v>
      </c>
      <c r="T48" t="s">
        <v>16</v>
      </c>
    </row>
    <row r="49" spans="1:20" x14ac:dyDescent="0.25">
      <c r="A49" s="1">
        <v>43780</v>
      </c>
      <c r="B49" s="2">
        <v>0.5759953703703703</v>
      </c>
      <c r="C49" t="str">
        <f xml:space="preserve"> "159944"</f>
        <v>159944</v>
      </c>
      <c r="D49" t="s">
        <v>25</v>
      </c>
      <c r="E49" t="s">
        <v>26</v>
      </c>
      <c r="F49">
        <v>300</v>
      </c>
      <c r="G49">
        <v>0.68799999999999994</v>
      </c>
      <c r="H49">
        <v>206.4</v>
      </c>
      <c r="I49">
        <v>-206.44</v>
      </c>
      <c r="J49">
        <v>0.03</v>
      </c>
      <c r="K49">
        <v>0.01</v>
      </c>
      <c r="L49">
        <v>0</v>
      </c>
      <c r="M49">
        <v>0</v>
      </c>
      <c r="N49">
        <v>29700</v>
      </c>
      <c r="O49">
        <v>2501.3000000000002</v>
      </c>
      <c r="P49" s="3">
        <v>104000012862013</v>
      </c>
      <c r="Q49" t="str">
        <f xml:space="preserve"> "0176161559"</f>
        <v>0176161559</v>
      </c>
      <c r="R49" t="s">
        <v>73</v>
      </c>
      <c r="S49" t="s">
        <v>15</v>
      </c>
      <c r="T49" t="s">
        <v>16</v>
      </c>
    </row>
    <row r="50" spans="1:20" x14ac:dyDescent="0.25">
      <c r="A50" s="1">
        <v>43780</v>
      </c>
      <c r="B50" s="2">
        <v>0.38324074074074077</v>
      </c>
      <c r="C50" t="s">
        <v>34</v>
      </c>
      <c r="D50" t="s">
        <v>34</v>
      </c>
      <c r="E50" t="s">
        <v>35</v>
      </c>
      <c r="F50">
        <v>0</v>
      </c>
      <c r="G50">
        <v>0</v>
      </c>
      <c r="H50">
        <v>0</v>
      </c>
      <c r="I50">
        <v>-70000</v>
      </c>
      <c r="J50">
        <v>0</v>
      </c>
      <c r="K50">
        <v>0</v>
      </c>
      <c r="L50">
        <v>0</v>
      </c>
      <c r="M50">
        <v>0</v>
      </c>
      <c r="N50">
        <v>0</v>
      </c>
      <c r="O50">
        <v>2707.74</v>
      </c>
      <c r="P50" s="3">
        <v>0</v>
      </c>
      <c r="Q50" t="s">
        <v>34</v>
      </c>
      <c r="R50" t="s">
        <v>34</v>
      </c>
      <c r="S50" t="s">
        <v>34</v>
      </c>
      <c r="T50" t="s">
        <v>34</v>
      </c>
    </row>
    <row r="51" spans="1:20" x14ac:dyDescent="0.25">
      <c r="A51" s="1">
        <v>43777</v>
      </c>
      <c r="B51" s="2">
        <v>0</v>
      </c>
      <c r="C51" t="str">
        <f xml:space="preserve"> "131810"</f>
        <v>131810</v>
      </c>
      <c r="D51" t="s">
        <v>23</v>
      </c>
      <c r="E51" t="s">
        <v>24</v>
      </c>
      <c r="F51">
        <v>720</v>
      </c>
      <c r="G51">
        <v>2.09</v>
      </c>
      <c r="H51">
        <v>72012.37</v>
      </c>
      <c r="I51">
        <v>72012.37</v>
      </c>
      <c r="J51">
        <v>0</v>
      </c>
      <c r="K51">
        <v>0</v>
      </c>
      <c r="L51">
        <v>0</v>
      </c>
      <c r="M51">
        <v>0</v>
      </c>
      <c r="N51">
        <v>0</v>
      </c>
      <c r="O51">
        <v>72707.740000000005</v>
      </c>
      <c r="P51" s="3">
        <v>201000001027275</v>
      </c>
      <c r="Q51" t="str">
        <f xml:space="preserve"> "0176161559"</f>
        <v>0176161559</v>
      </c>
      <c r="R51" t="s">
        <v>74</v>
      </c>
      <c r="S51" t="s">
        <v>15</v>
      </c>
      <c r="T51" t="s">
        <v>16</v>
      </c>
    </row>
    <row r="52" spans="1:20" x14ac:dyDescent="0.25">
      <c r="A52" s="1">
        <v>43776</v>
      </c>
      <c r="B52" s="2">
        <v>0.60488425925925926</v>
      </c>
      <c r="C52" t="str">
        <f xml:space="preserve"> "131810"</f>
        <v>131810</v>
      </c>
      <c r="D52" t="s">
        <v>23</v>
      </c>
      <c r="E52" t="s">
        <v>27</v>
      </c>
      <c r="F52">
        <v>720</v>
      </c>
      <c r="G52">
        <v>2.09</v>
      </c>
      <c r="H52">
        <v>72000</v>
      </c>
      <c r="I52">
        <v>-72000.72</v>
      </c>
      <c r="J52">
        <v>0.72</v>
      </c>
      <c r="K52">
        <v>0</v>
      </c>
      <c r="L52">
        <v>0</v>
      </c>
      <c r="M52">
        <v>0</v>
      </c>
      <c r="N52">
        <v>0</v>
      </c>
      <c r="O52">
        <v>695.37</v>
      </c>
      <c r="P52" s="3">
        <v>201000003245970</v>
      </c>
      <c r="Q52" t="str">
        <f xml:space="preserve"> "0176161559"</f>
        <v>0176161559</v>
      </c>
      <c r="R52" t="s">
        <v>74</v>
      </c>
      <c r="S52" t="s">
        <v>15</v>
      </c>
      <c r="T52" t="s">
        <v>16</v>
      </c>
    </row>
    <row r="53" spans="1:20" x14ac:dyDescent="0.25">
      <c r="A53" s="1">
        <v>43776</v>
      </c>
      <c r="B53" s="2">
        <v>0.4031481481481482</v>
      </c>
      <c r="C53" t="str">
        <f xml:space="preserve"> "159944"</f>
        <v>159944</v>
      </c>
      <c r="D53" t="s">
        <v>25</v>
      </c>
      <c r="E53" t="s">
        <v>19</v>
      </c>
      <c r="F53">
        <v>4100</v>
      </c>
      <c r="G53">
        <v>0.70099999999999996</v>
      </c>
      <c r="H53">
        <v>2874.1</v>
      </c>
      <c r="I53">
        <v>2873.58</v>
      </c>
      <c r="J53">
        <v>0.38</v>
      </c>
      <c r="K53">
        <v>0.14000000000000001</v>
      </c>
      <c r="L53">
        <v>0</v>
      </c>
      <c r="M53">
        <v>0</v>
      </c>
      <c r="N53">
        <v>29400</v>
      </c>
      <c r="O53">
        <v>72696.09</v>
      </c>
      <c r="P53" s="3">
        <v>102000007717277</v>
      </c>
      <c r="Q53" t="str">
        <f xml:space="preserve"> "0176161559"</f>
        <v>0176161559</v>
      </c>
      <c r="R53" t="s">
        <v>75</v>
      </c>
      <c r="S53" t="s">
        <v>15</v>
      </c>
      <c r="T53" t="s">
        <v>16</v>
      </c>
    </row>
    <row r="54" spans="1:20" x14ac:dyDescent="0.25">
      <c r="A54" s="1">
        <v>43776</v>
      </c>
      <c r="B54" s="2">
        <v>0</v>
      </c>
      <c r="C54" t="str">
        <f xml:space="preserve"> "131810"</f>
        <v>131810</v>
      </c>
      <c r="D54" t="s">
        <v>23</v>
      </c>
      <c r="E54" t="s">
        <v>24</v>
      </c>
      <c r="F54">
        <v>690</v>
      </c>
      <c r="G54">
        <v>1.9650000000000001</v>
      </c>
      <c r="H54">
        <v>69003.710000000006</v>
      </c>
      <c r="I54">
        <v>69003.710000000006</v>
      </c>
      <c r="J54">
        <v>0</v>
      </c>
      <c r="K54">
        <v>0</v>
      </c>
      <c r="L54">
        <v>0</v>
      </c>
      <c r="M54">
        <v>0</v>
      </c>
      <c r="N54">
        <v>0</v>
      </c>
      <c r="O54">
        <v>69822.509999999995</v>
      </c>
      <c r="P54" s="3">
        <v>201000000961156</v>
      </c>
      <c r="Q54" t="str">
        <f xml:space="preserve"> "0176161559"</f>
        <v>0176161559</v>
      </c>
      <c r="R54" t="s">
        <v>76</v>
      </c>
      <c r="S54" t="s">
        <v>15</v>
      </c>
      <c r="T54" t="s">
        <v>16</v>
      </c>
    </row>
    <row r="55" spans="1:20" x14ac:dyDescent="0.25">
      <c r="A55" s="1">
        <v>43775</v>
      </c>
      <c r="B55" s="2">
        <v>0.61384259259259266</v>
      </c>
      <c r="C55" t="str">
        <f xml:space="preserve"> "131810"</f>
        <v>131810</v>
      </c>
      <c r="D55" t="s">
        <v>23</v>
      </c>
      <c r="E55" t="s">
        <v>27</v>
      </c>
      <c r="F55">
        <v>690</v>
      </c>
      <c r="G55">
        <v>1.9650000000000001</v>
      </c>
      <c r="H55">
        <v>69000</v>
      </c>
      <c r="I55">
        <v>-69000.69</v>
      </c>
      <c r="J55">
        <v>0.69</v>
      </c>
      <c r="K55">
        <v>0</v>
      </c>
      <c r="L55">
        <v>0</v>
      </c>
      <c r="M55">
        <v>0</v>
      </c>
      <c r="N55">
        <v>0</v>
      </c>
      <c r="O55">
        <v>818.8</v>
      </c>
      <c r="P55" s="3">
        <v>201000003318538</v>
      </c>
      <c r="Q55" t="str">
        <f xml:space="preserve"> "0176161559"</f>
        <v>0176161559</v>
      </c>
      <c r="R55" t="s">
        <v>76</v>
      </c>
      <c r="S55" t="s">
        <v>15</v>
      </c>
      <c r="T55" t="s">
        <v>16</v>
      </c>
    </row>
    <row r="56" spans="1:20" x14ac:dyDescent="0.25">
      <c r="A56" s="1">
        <v>43775</v>
      </c>
      <c r="B56" s="2">
        <v>0.59386574074074072</v>
      </c>
      <c r="C56" t="str">
        <f xml:space="preserve"> "603605"</f>
        <v>603605</v>
      </c>
      <c r="D56" t="s">
        <v>77</v>
      </c>
      <c r="E56" t="s">
        <v>19</v>
      </c>
      <c r="F56">
        <v>200</v>
      </c>
      <c r="G56">
        <v>89.25</v>
      </c>
      <c r="H56">
        <v>17850</v>
      </c>
      <c r="I56">
        <v>17826.79</v>
      </c>
      <c r="J56">
        <v>3.77</v>
      </c>
      <c r="K56">
        <v>1.23</v>
      </c>
      <c r="L56">
        <v>17.850000000000001</v>
      </c>
      <c r="M56">
        <v>0.36</v>
      </c>
      <c r="N56">
        <v>0</v>
      </c>
      <c r="O56">
        <v>69819.490000000005</v>
      </c>
      <c r="P56" s="3">
        <v>10165535</v>
      </c>
      <c r="Q56" t="s">
        <v>21</v>
      </c>
      <c r="R56" t="str">
        <f xml:space="preserve"> "1057046235"</f>
        <v>1057046235</v>
      </c>
      <c r="S56" t="s">
        <v>20</v>
      </c>
      <c r="T56" t="s">
        <v>16</v>
      </c>
    </row>
    <row r="57" spans="1:20" x14ac:dyDescent="0.25">
      <c r="A57" s="1">
        <v>43775</v>
      </c>
      <c r="B57" s="2">
        <v>0</v>
      </c>
      <c r="C57" t="str">
        <f xml:space="preserve"> "131810"</f>
        <v>131810</v>
      </c>
      <c r="D57" t="s">
        <v>23</v>
      </c>
      <c r="E57" t="s">
        <v>24</v>
      </c>
      <c r="F57">
        <v>510</v>
      </c>
      <c r="G57">
        <v>2.5590000000000002</v>
      </c>
      <c r="H57">
        <v>51003.58</v>
      </c>
      <c r="I57">
        <v>51003.58</v>
      </c>
      <c r="J57">
        <v>0</v>
      </c>
      <c r="K57">
        <v>0</v>
      </c>
      <c r="L57">
        <v>0</v>
      </c>
      <c r="M57">
        <v>0</v>
      </c>
      <c r="N57">
        <v>0</v>
      </c>
      <c r="O57">
        <v>51992.7</v>
      </c>
      <c r="P57" s="3">
        <v>201000000525660</v>
      </c>
      <c r="Q57" t="str">
        <f t="shared" ref="Q57:Q64" si="1" xml:space="preserve"> "0176161559"</f>
        <v>0176161559</v>
      </c>
      <c r="R57" t="s">
        <v>78</v>
      </c>
      <c r="S57" t="s">
        <v>15</v>
      </c>
      <c r="T57" t="s">
        <v>16</v>
      </c>
    </row>
    <row r="58" spans="1:20" x14ac:dyDescent="0.25">
      <c r="A58" s="1">
        <v>43774</v>
      </c>
      <c r="B58" s="2">
        <v>0.56550925925925932</v>
      </c>
      <c r="C58" t="str">
        <f xml:space="preserve"> "131810"</f>
        <v>131810</v>
      </c>
      <c r="D58" t="s">
        <v>23</v>
      </c>
      <c r="E58" t="s">
        <v>27</v>
      </c>
      <c r="F58">
        <v>510</v>
      </c>
      <c r="G58">
        <v>2.5590000000000002</v>
      </c>
      <c r="H58">
        <v>51000</v>
      </c>
      <c r="I58">
        <v>-51000.51</v>
      </c>
      <c r="J58">
        <v>0.51</v>
      </c>
      <c r="K58">
        <v>0</v>
      </c>
      <c r="L58">
        <v>0</v>
      </c>
      <c r="M58">
        <v>0</v>
      </c>
      <c r="N58">
        <v>0</v>
      </c>
      <c r="O58">
        <v>989.12</v>
      </c>
      <c r="P58" s="3">
        <v>201000002634855</v>
      </c>
      <c r="Q58" t="str">
        <f t="shared" si="1"/>
        <v>0176161559</v>
      </c>
      <c r="R58" t="s">
        <v>78</v>
      </c>
      <c r="S58" t="s">
        <v>15</v>
      </c>
      <c r="T58" t="s">
        <v>16</v>
      </c>
    </row>
    <row r="59" spans="1:20" x14ac:dyDescent="0.25">
      <c r="A59" s="1">
        <v>43774</v>
      </c>
      <c r="B59" s="2">
        <v>0.45501157407407411</v>
      </c>
      <c r="C59" t="str">
        <f xml:space="preserve"> "002035"</f>
        <v>002035</v>
      </c>
      <c r="D59" t="s">
        <v>38</v>
      </c>
      <c r="E59" t="s">
        <v>26</v>
      </c>
      <c r="F59">
        <v>1800</v>
      </c>
      <c r="G59">
        <v>12.81</v>
      </c>
      <c r="H59">
        <v>23058</v>
      </c>
      <c r="I59">
        <v>-23063</v>
      </c>
      <c r="J59">
        <v>2.96</v>
      </c>
      <c r="K59">
        <v>2.04</v>
      </c>
      <c r="L59">
        <v>0</v>
      </c>
      <c r="M59">
        <v>0</v>
      </c>
      <c r="N59">
        <v>2700</v>
      </c>
      <c r="O59">
        <v>51989.63</v>
      </c>
      <c r="P59" s="3">
        <v>104000009267451</v>
      </c>
      <c r="Q59" t="str">
        <f t="shared" si="1"/>
        <v>0176161559</v>
      </c>
      <c r="R59" t="s">
        <v>79</v>
      </c>
      <c r="S59" t="s">
        <v>15</v>
      </c>
      <c r="T59" t="s">
        <v>16</v>
      </c>
    </row>
    <row r="60" spans="1:20" x14ac:dyDescent="0.25">
      <c r="A60" s="1">
        <v>43774</v>
      </c>
      <c r="B60" s="2">
        <v>0</v>
      </c>
      <c r="C60" t="str">
        <f xml:space="preserve"> "131810"</f>
        <v>131810</v>
      </c>
      <c r="D60" t="s">
        <v>23</v>
      </c>
      <c r="E60" t="s">
        <v>24</v>
      </c>
      <c r="F60">
        <v>750</v>
      </c>
      <c r="G60">
        <v>2.46</v>
      </c>
      <c r="H60">
        <v>75005.05</v>
      </c>
      <c r="I60">
        <v>75005.05</v>
      </c>
      <c r="J60">
        <v>0</v>
      </c>
      <c r="K60">
        <v>0</v>
      </c>
      <c r="L60">
        <v>0</v>
      </c>
      <c r="M60">
        <v>0</v>
      </c>
      <c r="N60">
        <v>0</v>
      </c>
      <c r="O60">
        <v>75052.63</v>
      </c>
      <c r="P60" s="3">
        <v>201000001457935</v>
      </c>
      <c r="Q60" t="str">
        <f t="shared" si="1"/>
        <v>0176161559</v>
      </c>
      <c r="R60" t="s">
        <v>80</v>
      </c>
      <c r="S60" t="s">
        <v>15</v>
      </c>
      <c r="T60" t="s">
        <v>16</v>
      </c>
    </row>
    <row r="61" spans="1:20" x14ac:dyDescent="0.25">
      <c r="A61" s="1">
        <v>43773</v>
      </c>
      <c r="B61" s="2">
        <v>0.62421296296296302</v>
      </c>
      <c r="C61" t="str">
        <f xml:space="preserve"> "131810"</f>
        <v>131810</v>
      </c>
      <c r="D61" t="s">
        <v>23</v>
      </c>
      <c r="E61" t="s">
        <v>27</v>
      </c>
      <c r="F61">
        <v>750</v>
      </c>
      <c r="G61">
        <v>2.46</v>
      </c>
      <c r="H61">
        <v>75000</v>
      </c>
      <c r="I61">
        <v>-75000.75</v>
      </c>
      <c r="J61">
        <v>0.75</v>
      </c>
      <c r="K61">
        <v>0</v>
      </c>
      <c r="L61">
        <v>0</v>
      </c>
      <c r="M61">
        <v>0</v>
      </c>
      <c r="N61">
        <v>0</v>
      </c>
      <c r="O61">
        <v>47.58</v>
      </c>
      <c r="P61" s="3">
        <v>201000004378030</v>
      </c>
      <c r="Q61" t="str">
        <f t="shared" si="1"/>
        <v>0176161559</v>
      </c>
      <c r="R61" t="s">
        <v>80</v>
      </c>
      <c r="S61" t="s">
        <v>15</v>
      </c>
      <c r="T61" t="s">
        <v>16</v>
      </c>
    </row>
    <row r="62" spans="1:20" x14ac:dyDescent="0.25">
      <c r="A62" s="1">
        <v>43773</v>
      </c>
      <c r="B62" s="2">
        <v>0.45913194444444444</v>
      </c>
      <c r="C62" t="str">
        <f xml:space="preserve"> "000338"</f>
        <v>000338</v>
      </c>
      <c r="D62" t="s">
        <v>33</v>
      </c>
      <c r="E62" t="s">
        <v>26</v>
      </c>
      <c r="F62">
        <v>1600</v>
      </c>
      <c r="G62">
        <v>12.93</v>
      </c>
      <c r="H62">
        <v>20688</v>
      </c>
      <c r="I62">
        <v>-20693</v>
      </c>
      <c r="J62">
        <v>3.17</v>
      </c>
      <c r="K62">
        <v>1.83</v>
      </c>
      <c r="L62">
        <v>0</v>
      </c>
      <c r="M62">
        <v>0</v>
      </c>
      <c r="N62">
        <v>1600</v>
      </c>
      <c r="O62">
        <v>75048.33</v>
      </c>
      <c r="P62" s="3">
        <v>104000009762345</v>
      </c>
      <c r="Q62" t="str">
        <f t="shared" si="1"/>
        <v>0176161559</v>
      </c>
      <c r="R62" t="s">
        <v>81</v>
      </c>
      <c r="S62" t="s">
        <v>15</v>
      </c>
      <c r="T62" t="s">
        <v>16</v>
      </c>
    </row>
    <row r="63" spans="1:20" x14ac:dyDescent="0.25">
      <c r="A63" s="1">
        <v>43773</v>
      </c>
      <c r="B63" s="2">
        <v>0.40053240740740742</v>
      </c>
      <c r="C63" t="str">
        <f xml:space="preserve"> "002035"</f>
        <v>002035</v>
      </c>
      <c r="D63" t="s">
        <v>38</v>
      </c>
      <c r="E63" t="s">
        <v>26</v>
      </c>
      <c r="F63">
        <v>900</v>
      </c>
      <c r="G63">
        <v>12.24</v>
      </c>
      <c r="H63">
        <v>11016</v>
      </c>
      <c r="I63">
        <v>-11021</v>
      </c>
      <c r="J63">
        <v>4.0199999999999996</v>
      </c>
      <c r="K63">
        <v>0.98</v>
      </c>
      <c r="L63">
        <v>0</v>
      </c>
      <c r="M63">
        <v>0</v>
      </c>
      <c r="N63">
        <v>900</v>
      </c>
      <c r="O63">
        <v>95741.33</v>
      </c>
      <c r="P63" s="3">
        <v>101000002297411</v>
      </c>
      <c r="Q63" t="str">
        <f t="shared" si="1"/>
        <v>0176161559</v>
      </c>
      <c r="R63" t="s">
        <v>82</v>
      </c>
      <c r="S63" t="s">
        <v>15</v>
      </c>
      <c r="T63" t="s">
        <v>16</v>
      </c>
    </row>
    <row r="64" spans="1:20" x14ac:dyDescent="0.25">
      <c r="A64" s="1">
        <v>43773</v>
      </c>
      <c r="B64" s="2">
        <v>0</v>
      </c>
      <c r="C64" t="str">
        <f xml:space="preserve"> "131810"</f>
        <v>131810</v>
      </c>
      <c r="D64" t="s">
        <v>23</v>
      </c>
      <c r="E64" t="s">
        <v>24</v>
      </c>
      <c r="F64">
        <v>60</v>
      </c>
      <c r="G64">
        <v>2.7029999999999998</v>
      </c>
      <c r="H64">
        <v>6000.44</v>
      </c>
      <c r="I64">
        <v>6000.44</v>
      </c>
      <c r="J64">
        <v>0</v>
      </c>
      <c r="K64">
        <v>0</v>
      </c>
      <c r="L64">
        <v>0</v>
      </c>
      <c r="M64">
        <v>0</v>
      </c>
      <c r="N64">
        <v>0</v>
      </c>
      <c r="O64">
        <v>106762.33</v>
      </c>
      <c r="P64" s="3">
        <v>201000001762306</v>
      </c>
      <c r="Q64" t="str">
        <f t="shared" si="1"/>
        <v>0176161559</v>
      </c>
      <c r="R64" t="s">
        <v>83</v>
      </c>
      <c r="S64" t="s">
        <v>15</v>
      </c>
      <c r="T64" t="s">
        <v>16</v>
      </c>
    </row>
    <row r="65" spans="1:20" x14ac:dyDescent="0.25">
      <c r="A65" s="1">
        <v>43773</v>
      </c>
      <c r="B65" s="2">
        <v>0</v>
      </c>
      <c r="C65" t="str">
        <f xml:space="preserve"> "204001"</f>
        <v>204001</v>
      </c>
      <c r="D65" t="s">
        <v>84</v>
      </c>
      <c r="E65" t="s">
        <v>24</v>
      </c>
      <c r="F65">
        <v>1000</v>
      </c>
      <c r="G65">
        <v>2.7850000000000001</v>
      </c>
      <c r="H65">
        <v>100007.63</v>
      </c>
      <c r="I65">
        <v>100007.63</v>
      </c>
      <c r="J65">
        <v>0</v>
      </c>
      <c r="K65">
        <v>0</v>
      </c>
      <c r="L65">
        <v>0</v>
      </c>
      <c r="M65">
        <v>0</v>
      </c>
      <c r="N65">
        <v>0</v>
      </c>
      <c r="O65">
        <v>100761.89</v>
      </c>
      <c r="P65" s="3">
        <v>10299266</v>
      </c>
      <c r="Q65" t="s">
        <v>21</v>
      </c>
      <c r="R65" t="str">
        <f xml:space="preserve"> "1057043472"</f>
        <v>1057043472</v>
      </c>
      <c r="S65" t="s">
        <v>20</v>
      </c>
      <c r="T65" t="s">
        <v>16</v>
      </c>
    </row>
    <row r="66" spans="1:20" x14ac:dyDescent="0.25">
      <c r="A66" s="1">
        <v>43770</v>
      </c>
      <c r="B66" s="2">
        <v>0.62663194444444448</v>
      </c>
      <c r="C66" t="str">
        <f xml:space="preserve"> "131810"</f>
        <v>131810</v>
      </c>
      <c r="D66" t="s">
        <v>23</v>
      </c>
      <c r="E66" t="s">
        <v>27</v>
      </c>
      <c r="F66">
        <v>60</v>
      </c>
      <c r="G66">
        <v>2.7029999999999998</v>
      </c>
      <c r="H66">
        <v>6000</v>
      </c>
      <c r="I66">
        <v>-6000.06</v>
      </c>
      <c r="J66">
        <v>0.06</v>
      </c>
      <c r="K66">
        <v>0</v>
      </c>
      <c r="L66">
        <v>0</v>
      </c>
      <c r="M66">
        <v>0</v>
      </c>
      <c r="N66">
        <v>0</v>
      </c>
      <c r="O66">
        <v>754.26</v>
      </c>
      <c r="P66" s="3">
        <v>201000004615510</v>
      </c>
      <c r="Q66" t="str">
        <f xml:space="preserve"> "0176161559"</f>
        <v>0176161559</v>
      </c>
      <c r="R66" t="s">
        <v>83</v>
      </c>
      <c r="S66" t="s">
        <v>15</v>
      </c>
      <c r="T66" t="s">
        <v>16</v>
      </c>
    </row>
    <row r="67" spans="1:20" x14ac:dyDescent="0.25">
      <c r="A67" s="1">
        <v>43770</v>
      </c>
      <c r="B67" s="2">
        <v>0.59762731481481479</v>
      </c>
      <c r="C67" t="str">
        <f xml:space="preserve"> "204001"</f>
        <v>204001</v>
      </c>
      <c r="D67" t="s">
        <v>349</v>
      </c>
      <c r="E67" t="s">
        <v>27</v>
      </c>
      <c r="F67">
        <v>1000</v>
      </c>
      <c r="G67">
        <v>2.7850000000000001</v>
      </c>
      <c r="H67">
        <v>100000</v>
      </c>
      <c r="I67">
        <v>-100001</v>
      </c>
      <c r="J67">
        <v>1</v>
      </c>
      <c r="K67">
        <v>0</v>
      </c>
      <c r="L67">
        <v>0</v>
      </c>
      <c r="M67">
        <v>0</v>
      </c>
      <c r="N67">
        <v>0</v>
      </c>
      <c r="O67">
        <v>6754.32</v>
      </c>
      <c r="P67" s="3">
        <v>10299266</v>
      </c>
      <c r="Q67" t="s">
        <v>21</v>
      </c>
      <c r="R67" t="str">
        <f xml:space="preserve"> "1057043472"</f>
        <v>1057043472</v>
      </c>
      <c r="S67" t="s">
        <v>20</v>
      </c>
      <c r="T67" t="s">
        <v>16</v>
      </c>
    </row>
    <row r="68" spans="1:20" x14ac:dyDescent="0.25">
      <c r="A68" s="1">
        <v>43770</v>
      </c>
      <c r="B68" s="2">
        <v>0.40152777777777776</v>
      </c>
      <c r="C68" t="str">
        <f xml:space="preserve"> "159944"</f>
        <v>159944</v>
      </c>
      <c r="D68" t="s">
        <v>25</v>
      </c>
      <c r="E68" t="s">
        <v>19</v>
      </c>
      <c r="F68">
        <v>500</v>
      </c>
      <c r="G68">
        <v>0.7</v>
      </c>
      <c r="H68">
        <v>350</v>
      </c>
      <c r="I68">
        <v>349.94</v>
      </c>
      <c r="J68">
        <v>0.04</v>
      </c>
      <c r="K68">
        <v>0.02</v>
      </c>
      <c r="L68">
        <v>0</v>
      </c>
      <c r="M68">
        <v>0</v>
      </c>
      <c r="N68">
        <v>33500</v>
      </c>
      <c r="O68">
        <v>106755.32</v>
      </c>
      <c r="P68" s="3">
        <v>104000010653937</v>
      </c>
      <c r="Q68" t="str">
        <f xml:space="preserve"> "0176161559"</f>
        <v>0176161559</v>
      </c>
      <c r="R68" t="s">
        <v>85</v>
      </c>
      <c r="S68" t="s">
        <v>15</v>
      </c>
      <c r="T68" t="s">
        <v>16</v>
      </c>
    </row>
    <row r="69" spans="1:20" x14ac:dyDescent="0.25">
      <c r="A69" s="1">
        <v>43770</v>
      </c>
      <c r="B69" s="2">
        <v>0</v>
      </c>
      <c r="C69" t="str">
        <f xml:space="preserve"> "204001"</f>
        <v>204001</v>
      </c>
      <c r="D69" t="s">
        <v>84</v>
      </c>
      <c r="E69" t="s">
        <v>24</v>
      </c>
      <c r="F69">
        <v>1000</v>
      </c>
      <c r="G69">
        <v>2.8250000000000002</v>
      </c>
      <c r="H69">
        <v>100023.22</v>
      </c>
      <c r="I69">
        <v>100023.22</v>
      </c>
      <c r="J69">
        <v>0</v>
      </c>
      <c r="K69">
        <v>0</v>
      </c>
      <c r="L69">
        <v>0</v>
      </c>
      <c r="M69">
        <v>0</v>
      </c>
      <c r="N69">
        <v>0</v>
      </c>
      <c r="O69">
        <v>106405.38</v>
      </c>
      <c r="P69" s="3">
        <v>8756580</v>
      </c>
      <c r="Q69" t="s">
        <v>21</v>
      </c>
      <c r="R69" t="str">
        <f xml:space="preserve"> "1057037833"</f>
        <v>1057037833</v>
      </c>
      <c r="S69" t="s">
        <v>20</v>
      </c>
      <c r="T69" t="s">
        <v>16</v>
      </c>
    </row>
    <row r="70" spans="1:20" x14ac:dyDescent="0.25">
      <c r="A70" s="1">
        <v>43769</v>
      </c>
      <c r="B70" s="2">
        <v>0.56666666666666665</v>
      </c>
      <c r="C70" t="str">
        <f xml:space="preserve"> "204001"</f>
        <v>204001</v>
      </c>
      <c r="D70" t="s">
        <v>84</v>
      </c>
      <c r="E70" t="s">
        <v>27</v>
      </c>
      <c r="F70">
        <v>1000</v>
      </c>
      <c r="G70">
        <v>2.8250000000000002</v>
      </c>
      <c r="H70">
        <v>100000</v>
      </c>
      <c r="I70">
        <v>-100001</v>
      </c>
      <c r="J70">
        <v>1</v>
      </c>
      <c r="K70">
        <v>0</v>
      </c>
      <c r="L70">
        <v>0</v>
      </c>
      <c r="M70">
        <v>0</v>
      </c>
      <c r="N70">
        <v>0</v>
      </c>
      <c r="O70">
        <v>6382.16</v>
      </c>
      <c r="P70" s="3">
        <v>8756580</v>
      </c>
      <c r="Q70" t="s">
        <v>21</v>
      </c>
      <c r="R70" t="str">
        <f xml:space="preserve"> "1057037833"</f>
        <v>1057037833</v>
      </c>
      <c r="S70" t="s">
        <v>20</v>
      </c>
      <c r="T70" t="s">
        <v>16</v>
      </c>
    </row>
    <row r="71" spans="1:20" x14ac:dyDescent="0.25">
      <c r="A71" s="1">
        <v>43769</v>
      </c>
      <c r="B71" s="2">
        <v>0.47809027777777779</v>
      </c>
      <c r="C71" t="str">
        <f xml:space="preserve"> "600115"</f>
        <v>600115</v>
      </c>
      <c r="D71" t="s">
        <v>18</v>
      </c>
      <c r="E71" t="s">
        <v>26</v>
      </c>
      <c r="F71">
        <v>2000</v>
      </c>
      <c r="G71">
        <v>5.16</v>
      </c>
      <c r="H71">
        <v>10320</v>
      </c>
      <c r="I71">
        <v>-10325.209999999999</v>
      </c>
      <c r="J71">
        <v>4.29</v>
      </c>
      <c r="K71">
        <v>0.71</v>
      </c>
      <c r="L71">
        <v>0</v>
      </c>
      <c r="M71">
        <v>0.21</v>
      </c>
      <c r="N71">
        <v>12600</v>
      </c>
      <c r="O71">
        <v>106383.16</v>
      </c>
      <c r="P71" s="3">
        <v>11670871</v>
      </c>
      <c r="Q71" t="s">
        <v>21</v>
      </c>
      <c r="R71" t="str">
        <f xml:space="preserve"> "1057032317"</f>
        <v>1057032317</v>
      </c>
      <c r="S71" t="s">
        <v>20</v>
      </c>
      <c r="T71" t="s">
        <v>16</v>
      </c>
    </row>
    <row r="72" spans="1:20" x14ac:dyDescent="0.25">
      <c r="A72" s="1">
        <v>43769</v>
      </c>
      <c r="B72" s="2">
        <v>0.44756944444444446</v>
      </c>
      <c r="C72" t="str">
        <f xml:space="preserve"> "159944"</f>
        <v>159944</v>
      </c>
      <c r="D72" t="s">
        <v>25</v>
      </c>
      <c r="E72" t="s">
        <v>26</v>
      </c>
      <c r="F72">
        <v>8800</v>
      </c>
      <c r="G72">
        <v>0.68600000000000005</v>
      </c>
      <c r="H72">
        <v>6036.8</v>
      </c>
      <c r="I72">
        <v>-6037.89</v>
      </c>
      <c r="J72">
        <v>0.8</v>
      </c>
      <c r="K72">
        <v>0.28999999999999998</v>
      </c>
      <c r="L72">
        <v>0</v>
      </c>
      <c r="M72">
        <v>0</v>
      </c>
      <c r="N72">
        <v>34000</v>
      </c>
      <c r="O72">
        <v>116708.37</v>
      </c>
      <c r="P72" s="3">
        <v>101000009026486</v>
      </c>
      <c r="Q72" t="str">
        <f xml:space="preserve"> "0176161559"</f>
        <v>0176161559</v>
      </c>
      <c r="R72" t="s">
        <v>86</v>
      </c>
      <c r="S72" t="s">
        <v>15</v>
      </c>
      <c r="T72" t="s">
        <v>16</v>
      </c>
    </row>
    <row r="73" spans="1:20" x14ac:dyDescent="0.25">
      <c r="A73" s="1">
        <v>43769</v>
      </c>
      <c r="B73" s="2">
        <v>0.41371527777777778</v>
      </c>
      <c r="C73" t="str">
        <f xml:space="preserve"> "002572"</f>
        <v>002572</v>
      </c>
      <c r="D73" t="s">
        <v>87</v>
      </c>
      <c r="E73" t="s">
        <v>26</v>
      </c>
      <c r="F73">
        <v>1000</v>
      </c>
      <c r="G73">
        <v>17.329999999999998</v>
      </c>
      <c r="H73">
        <v>17330</v>
      </c>
      <c r="I73">
        <v>-17335</v>
      </c>
      <c r="J73">
        <v>3.46</v>
      </c>
      <c r="K73">
        <v>1.54</v>
      </c>
      <c r="L73">
        <v>0</v>
      </c>
      <c r="M73">
        <v>0</v>
      </c>
      <c r="N73">
        <v>2800</v>
      </c>
      <c r="O73">
        <v>122746.26</v>
      </c>
      <c r="P73" s="3">
        <v>104000016430702</v>
      </c>
      <c r="Q73" t="str">
        <f xml:space="preserve"> "0176161559"</f>
        <v>0176161559</v>
      </c>
      <c r="R73" t="s">
        <v>88</v>
      </c>
      <c r="S73" t="s">
        <v>15</v>
      </c>
      <c r="T73" t="s">
        <v>16</v>
      </c>
    </row>
    <row r="74" spans="1:20" x14ac:dyDescent="0.25">
      <c r="A74" s="1">
        <v>43769</v>
      </c>
      <c r="B74" s="2">
        <v>0</v>
      </c>
      <c r="C74" t="str">
        <f xml:space="preserve"> "204001"</f>
        <v>204001</v>
      </c>
      <c r="D74" t="s">
        <v>84</v>
      </c>
      <c r="E74" t="s">
        <v>24</v>
      </c>
      <c r="F74">
        <v>1000</v>
      </c>
      <c r="G74">
        <v>2.99</v>
      </c>
      <c r="H74">
        <v>100008.19</v>
      </c>
      <c r="I74">
        <v>100008.19</v>
      </c>
      <c r="J74">
        <v>0</v>
      </c>
      <c r="K74">
        <v>0</v>
      </c>
      <c r="L74">
        <v>0</v>
      </c>
      <c r="M74">
        <v>0</v>
      </c>
      <c r="N74">
        <v>0</v>
      </c>
      <c r="O74">
        <v>140081.26</v>
      </c>
      <c r="P74" s="3">
        <v>9870799</v>
      </c>
      <c r="Q74" t="s">
        <v>21</v>
      </c>
      <c r="R74" t="str">
        <f xml:space="preserve"> "1057060831"</f>
        <v>1057060831</v>
      </c>
      <c r="S74" t="s">
        <v>20</v>
      </c>
      <c r="T74" t="s">
        <v>16</v>
      </c>
    </row>
    <row r="75" spans="1:20" x14ac:dyDescent="0.25">
      <c r="A75" s="1">
        <v>43768</v>
      </c>
      <c r="B75" s="2">
        <v>0.81377314814814816</v>
      </c>
      <c r="C75" t="str">
        <f xml:space="preserve"> "733000"</f>
        <v>733000</v>
      </c>
      <c r="D75" t="s">
        <v>89</v>
      </c>
      <c r="E75" t="s">
        <v>17</v>
      </c>
      <c r="F75">
        <v>30</v>
      </c>
      <c r="G75">
        <v>100</v>
      </c>
      <c r="H75">
        <v>3000</v>
      </c>
      <c r="I75">
        <v>-3000</v>
      </c>
      <c r="J75">
        <v>0</v>
      </c>
      <c r="K75">
        <v>0</v>
      </c>
      <c r="L75">
        <v>0</v>
      </c>
      <c r="M75">
        <v>0</v>
      </c>
      <c r="N75">
        <v>0</v>
      </c>
      <c r="O75">
        <v>40073.07</v>
      </c>
      <c r="P75" s="3" t="s">
        <v>34</v>
      </c>
      <c r="Q75" t="s">
        <v>21</v>
      </c>
      <c r="R75" t="str">
        <f xml:space="preserve"> "1057011598"</f>
        <v>1057011598</v>
      </c>
      <c r="S75" t="s">
        <v>20</v>
      </c>
      <c r="T75" t="s">
        <v>16</v>
      </c>
    </row>
    <row r="76" spans="1:20" x14ac:dyDescent="0.25">
      <c r="A76" s="1">
        <v>43768</v>
      </c>
      <c r="B76" s="2">
        <v>0.58177083333333335</v>
      </c>
      <c r="C76" t="str">
        <f xml:space="preserve"> "204001"</f>
        <v>204001</v>
      </c>
      <c r="D76" t="s">
        <v>84</v>
      </c>
      <c r="E76" t="s">
        <v>27</v>
      </c>
      <c r="F76">
        <v>1000</v>
      </c>
      <c r="G76">
        <v>2.99</v>
      </c>
      <c r="H76">
        <v>100000</v>
      </c>
      <c r="I76">
        <v>-100001</v>
      </c>
      <c r="J76">
        <v>1</v>
      </c>
      <c r="K76">
        <v>0</v>
      </c>
      <c r="L76">
        <v>0</v>
      </c>
      <c r="M76">
        <v>0</v>
      </c>
      <c r="N76">
        <v>0</v>
      </c>
      <c r="O76">
        <v>43073.07</v>
      </c>
      <c r="P76" s="3">
        <v>9870799</v>
      </c>
      <c r="Q76" t="s">
        <v>21</v>
      </c>
      <c r="R76" t="str">
        <f xml:space="preserve"> "1057060831"</f>
        <v>1057060831</v>
      </c>
      <c r="S76" t="s">
        <v>20</v>
      </c>
      <c r="T76" t="s">
        <v>16</v>
      </c>
    </row>
    <row r="77" spans="1:20" x14ac:dyDescent="0.25">
      <c r="A77" s="1">
        <v>43768</v>
      </c>
      <c r="B77" s="2">
        <v>0</v>
      </c>
      <c r="C77" t="str">
        <f xml:space="preserve"> "131810"</f>
        <v>131810</v>
      </c>
      <c r="D77" t="s">
        <v>23</v>
      </c>
      <c r="E77" t="s">
        <v>24</v>
      </c>
      <c r="F77">
        <v>430</v>
      </c>
      <c r="G77">
        <v>2.9809999999999999</v>
      </c>
      <c r="H77">
        <v>43003.51</v>
      </c>
      <c r="I77">
        <v>43003.51</v>
      </c>
      <c r="J77">
        <v>0</v>
      </c>
      <c r="K77">
        <v>0</v>
      </c>
      <c r="L77">
        <v>0</v>
      </c>
      <c r="M77">
        <v>0</v>
      </c>
      <c r="N77">
        <v>0</v>
      </c>
      <c r="O77">
        <v>143074.07</v>
      </c>
      <c r="P77" s="3">
        <v>201000001511210</v>
      </c>
      <c r="Q77" t="str">
        <f xml:space="preserve"> "0176161559"</f>
        <v>0176161559</v>
      </c>
      <c r="R77" t="s">
        <v>90</v>
      </c>
      <c r="S77" t="s">
        <v>15</v>
      </c>
      <c r="T77" t="s">
        <v>16</v>
      </c>
    </row>
    <row r="78" spans="1:20" x14ac:dyDescent="0.25">
      <c r="A78" s="1">
        <v>43768</v>
      </c>
      <c r="B78" s="2">
        <v>0</v>
      </c>
      <c r="C78" t="str">
        <f xml:space="preserve"> "204001"</f>
        <v>204001</v>
      </c>
      <c r="D78" t="s">
        <v>84</v>
      </c>
      <c r="E78" t="s">
        <v>24</v>
      </c>
      <c r="F78">
        <v>1000</v>
      </c>
      <c r="G78">
        <v>2.93</v>
      </c>
      <c r="H78">
        <v>100008.03</v>
      </c>
      <c r="I78">
        <v>100008.03</v>
      </c>
      <c r="J78">
        <v>0</v>
      </c>
      <c r="K78">
        <v>0</v>
      </c>
      <c r="L78">
        <v>0</v>
      </c>
      <c r="M78">
        <v>0</v>
      </c>
      <c r="N78">
        <v>0</v>
      </c>
      <c r="O78">
        <v>100070.56</v>
      </c>
      <c r="P78" s="3">
        <v>8006454</v>
      </c>
      <c r="Q78" t="s">
        <v>21</v>
      </c>
      <c r="R78" t="str">
        <f xml:space="preserve"> "1057038900"</f>
        <v>1057038900</v>
      </c>
      <c r="S78" t="s">
        <v>20</v>
      </c>
      <c r="T78" t="s">
        <v>16</v>
      </c>
    </row>
    <row r="79" spans="1:20" x14ac:dyDescent="0.25">
      <c r="A79" s="1">
        <v>43767</v>
      </c>
      <c r="B79" s="2">
        <v>0.61964120370370368</v>
      </c>
      <c r="C79" t="str">
        <f xml:space="preserve"> "131810"</f>
        <v>131810</v>
      </c>
      <c r="D79" t="s">
        <v>23</v>
      </c>
      <c r="E79" t="s">
        <v>27</v>
      </c>
      <c r="F79">
        <v>430</v>
      </c>
      <c r="G79">
        <v>2.9809999999999999</v>
      </c>
      <c r="H79">
        <v>43000</v>
      </c>
      <c r="I79">
        <v>-43000.43</v>
      </c>
      <c r="J79">
        <v>0.43</v>
      </c>
      <c r="K79">
        <v>0</v>
      </c>
      <c r="L79">
        <v>0</v>
      </c>
      <c r="M79">
        <v>0</v>
      </c>
      <c r="N79">
        <v>0</v>
      </c>
      <c r="O79">
        <v>62.53</v>
      </c>
      <c r="P79" s="3">
        <v>201000004423373</v>
      </c>
      <c r="Q79" t="str">
        <f xml:space="preserve"> "0176161559"</f>
        <v>0176161559</v>
      </c>
      <c r="R79" t="s">
        <v>90</v>
      </c>
      <c r="S79" t="s">
        <v>15</v>
      </c>
      <c r="T79" t="s">
        <v>16</v>
      </c>
    </row>
    <row r="80" spans="1:20" x14ac:dyDescent="0.25">
      <c r="A80" s="1">
        <v>43767</v>
      </c>
      <c r="B80" s="2">
        <v>0.61929398148148151</v>
      </c>
      <c r="C80" t="str">
        <f xml:space="preserve"> "512880"</f>
        <v>512880</v>
      </c>
      <c r="D80" t="s">
        <v>39</v>
      </c>
      <c r="E80" t="s">
        <v>26</v>
      </c>
      <c r="F80">
        <v>11000</v>
      </c>
      <c r="G80">
        <v>0.93200000000000005</v>
      </c>
      <c r="H80">
        <v>10252</v>
      </c>
      <c r="I80">
        <v>-10253.85</v>
      </c>
      <c r="J80">
        <v>1.39</v>
      </c>
      <c r="K80">
        <v>0.46</v>
      </c>
      <c r="L80">
        <v>0</v>
      </c>
      <c r="M80">
        <v>0</v>
      </c>
      <c r="N80">
        <v>21500</v>
      </c>
      <c r="O80">
        <v>43062.96</v>
      </c>
      <c r="P80" s="3">
        <v>12823574</v>
      </c>
      <c r="Q80" t="s">
        <v>21</v>
      </c>
      <c r="R80" t="str">
        <f xml:space="preserve"> "1057055029"</f>
        <v>1057055029</v>
      </c>
      <c r="S80" t="s">
        <v>20</v>
      </c>
      <c r="T80" t="s">
        <v>16</v>
      </c>
    </row>
    <row r="81" spans="1:20" x14ac:dyDescent="0.25">
      <c r="A81" s="1">
        <v>43767</v>
      </c>
      <c r="B81" s="2">
        <v>0.54840277777777779</v>
      </c>
      <c r="C81" t="str">
        <f xml:space="preserve"> "204001"</f>
        <v>204001</v>
      </c>
      <c r="D81" t="s">
        <v>84</v>
      </c>
      <c r="E81" t="s">
        <v>27</v>
      </c>
      <c r="F81">
        <v>1000</v>
      </c>
      <c r="G81">
        <v>2.93</v>
      </c>
      <c r="H81">
        <v>100000</v>
      </c>
      <c r="I81">
        <v>-100001</v>
      </c>
      <c r="J81">
        <v>1</v>
      </c>
      <c r="K81">
        <v>0</v>
      </c>
      <c r="L81">
        <v>0</v>
      </c>
      <c r="M81">
        <v>0</v>
      </c>
      <c r="N81">
        <v>0</v>
      </c>
      <c r="O81">
        <v>53316.81</v>
      </c>
      <c r="P81" s="3">
        <v>8006454</v>
      </c>
      <c r="Q81" t="s">
        <v>21</v>
      </c>
      <c r="R81" t="str">
        <f xml:space="preserve"> "1057038900"</f>
        <v>1057038900</v>
      </c>
      <c r="S81" t="s">
        <v>20</v>
      </c>
      <c r="T81" t="s">
        <v>16</v>
      </c>
    </row>
    <row r="82" spans="1:20" x14ac:dyDescent="0.25">
      <c r="A82" s="1">
        <v>43767</v>
      </c>
      <c r="B82" s="2">
        <v>0.42261574074074071</v>
      </c>
      <c r="C82" t="str">
        <f xml:space="preserve"> "601077"</f>
        <v>601077</v>
      </c>
      <c r="D82" t="s">
        <v>91</v>
      </c>
      <c r="E82" t="s">
        <v>19</v>
      </c>
      <c r="F82">
        <v>1000</v>
      </c>
      <c r="G82">
        <v>9.31</v>
      </c>
      <c r="H82">
        <v>9310</v>
      </c>
      <c r="I82">
        <v>9295.5</v>
      </c>
      <c r="J82">
        <v>4.3600000000000003</v>
      </c>
      <c r="K82">
        <v>0.64</v>
      </c>
      <c r="L82">
        <v>9.31</v>
      </c>
      <c r="M82">
        <v>0.19</v>
      </c>
      <c r="N82">
        <v>0</v>
      </c>
      <c r="O82">
        <v>153317.81</v>
      </c>
      <c r="P82" s="3">
        <v>3782795</v>
      </c>
      <c r="Q82" t="s">
        <v>21</v>
      </c>
      <c r="R82" t="str">
        <f xml:space="preserve"> "1057021564"</f>
        <v>1057021564</v>
      </c>
      <c r="S82" t="s">
        <v>20</v>
      </c>
      <c r="T82" t="s">
        <v>16</v>
      </c>
    </row>
    <row r="83" spans="1:20" x14ac:dyDescent="0.25">
      <c r="A83" s="1">
        <v>43767</v>
      </c>
      <c r="B83" s="2">
        <v>0.41543981481481485</v>
      </c>
      <c r="C83" t="str">
        <f xml:space="preserve"> "600009"</f>
        <v>600009</v>
      </c>
      <c r="D83" t="s">
        <v>92</v>
      </c>
      <c r="E83" t="s">
        <v>19</v>
      </c>
      <c r="F83">
        <v>400</v>
      </c>
      <c r="G83">
        <v>73.56</v>
      </c>
      <c r="H83">
        <v>29424</v>
      </c>
      <c r="I83">
        <v>29388.68</v>
      </c>
      <c r="J83">
        <v>3.28</v>
      </c>
      <c r="K83">
        <v>2.02</v>
      </c>
      <c r="L83">
        <v>29.43</v>
      </c>
      <c r="M83">
        <v>0.59</v>
      </c>
      <c r="N83">
        <v>0</v>
      </c>
      <c r="O83">
        <v>144022.31</v>
      </c>
      <c r="P83" s="3">
        <v>3017112</v>
      </c>
      <c r="Q83" t="s">
        <v>21</v>
      </c>
      <c r="R83" t="str">
        <f xml:space="preserve"> "1057018358"</f>
        <v>1057018358</v>
      </c>
      <c r="S83" t="s">
        <v>20</v>
      </c>
      <c r="T83" t="s">
        <v>16</v>
      </c>
    </row>
    <row r="84" spans="1:20" x14ac:dyDescent="0.25">
      <c r="A84" s="1">
        <v>43767</v>
      </c>
      <c r="B84" s="2">
        <v>0</v>
      </c>
      <c r="C84" t="str">
        <f xml:space="preserve"> "131810"</f>
        <v>131810</v>
      </c>
      <c r="D84" t="s">
        <v>23</v>
      </c>
      <c r="E84" t="s">
        <v>24</v>
      </c>
      <c r="F84">
        <v>90</v>
      </c>
      <c r="G84">
        <v>2.855</v>
      </c>
      <c r="H84">
        <v>9000.7000000000007</v>
      </c>
      <c r="I84">
        <v>9000.7000000000007</v>
      </c>
      <c r="J84">
        <v>0</v>
      </c>
      <c r="K84">
        <v>0</v>
      </c>
      <c r="L84">
        <v>0</v>
      </c>
      <c r="M84">
        <v>0</v>
      </c>
      <c r="N84">
        <v>0</v>
      </c>
      <c r="O84">
        <v>114633.63</v>
      </c>
      <c r="P84" s="3">
        <v>201000001722837</v>
      </c>
      <c r="Q84" t="str">
        <f xml:space="preserve"> "0176161559"</f>
        <v>0176161559</v>
      </c>
      <c r="R84" t="s">
        <v>93</v>
      </c>
      <c r="S84" t="s">
        <v>15</v>
      </c>
      <c r="T84" t="s">
        <v>16</v>
      </c>
    </row>
    <row r="85" spans="1:20" x14ac:dyDescent="0.25">
      <c r="A85" s="1">
        <v>43767</v>
      </c>
      <c r="B85" s="2">
        <v>0</v>
      </c>
      <c r="C85" t="str">
        <f xml:space="preserve"> "204001"</f>
        <v>204001</v>
      </c>
      <c r="D85" t="s">
        <v>84</v>
      </c>
      <c r="E85" t="s">
        <v>24</v>
      </c>
      <c r="F85">
        <v>1000</v>
      </c>
      <c r="G85">
        <v>2.895</v>
      </c>
      <c r="H85">
        <v>100007.93</v>
      </c>
      <c r="I85">
        <v>100007.93</v>
      </c>
      <c r="J85">
        <v>0</v>
      </c>
      <c r="K85">
        <v>0</v>
      </c>
      <c r="L85">
        <v>0</v>
      </c>
      <c r="M85">
        <v>0</v>
      </c>
      <c r="N85">
        <v>0</v>
      </c>
      <c r="O85">
        <v>105632.93</v>
      </c>
      <c r="P85" s="3">
        <v>13339111</v>
      </c>
      <c r="Q85" t="s">
        <v>21</v>
      </c>
      <c r="R85" t="str">
        <f xml:space="preserve"> "1057065143"</f>
        <v>1057065143</v>
      </c>
      <c r="S85" t="s">
        <v>20</v>
      </c>
      <c r="T85" t="s">
        <v>16</v>
      </c>
    </row>
    <row r="86" spans="1:20" x14ac:dyDescent="0.25">
      <c r="A86" s="1">
        <v>43766</v>
      </c>
      <c r="B86" s="2">
        <v>0.80982638888888892</v>
      </c>
      <c r="C86" t="str">
        <f xml:space="preserve"> "601077"</f>
        <v>601077</v>
      </c>
      <c r="D86" t="s">
        <v>94</v>
      </c>
      <c r="E86" t="s">
        <v>14</v>
      </c>
      <c r="F86">
        <v>1000</v>
      </c>
      <c r="G86">
        <v>7.36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1000</v>
      </c>
      <c r="O86">
        <v>3087.54</v>
      </c>
      <c r="P86" s="3">
        <v>0</v>
      </c>
      <c r="Q86" t="s">
        <v>21</v>
      </c>
      <c r="R86" t="s">
        <v>34</v>
      </c>
      <c r="S86" t="s">
        <v>20</v>
      </c>
      <c r="T86" t="s">
        <v>16</v>
      </c>
    </row>
    <row r="87" spans="1:20" x14ac:dyDescent="0.25">
      <c r="A87" s="1">
        <v>43766</v>
      </c>
      <c r="B87" s="2">
        <v>0.62603009259259257</v>
      </c>
      <c r="C87" t="str">
        <f xml:space="preserve"> "131810"</f>
        <v>131810</v>
      </c>
      <c r="D87" t="s">
        <v>23</v>
      </c>
      <c r="E87" t="s">
        <v>27</v>
      </c>
      <c r="F87">
        <v>90</v>
      </c>
      <c r="G87">
        <v>2.855</v>
      </c>
      <c r="H87">
        <v>9000</v>
      </c>
      <c r="I87">
        <v>-9000.09</v>
      </c>
      <c r="J87">
        <v>0.09</v>
      </c>
      <c r="K87">
        <v>0</v>
      </c>
      <c r="L87">
        <v>0</v>
      </c>
      <c r="M87">
        <v>0</v>
      </c>
      <c r="N87">
        <v>0</v>
      </c>
      <c r="O87">
        <v>5625</v>
      </c>
      <c r="P87" s="3">
        <v>201000004793359</v>
      </c>
      <c r="Q87" t="str">
        <f xml:space="preserve"> "0176161559"</f>
        <v>0176161559</v>
      </c>
      <c r="R87" t="s">
        <v>93</v>
      </c>
      <c r="S87" t="s">
        <v>15</v>
      </c>
      <c r="T87" t="s">
        <v>16</v>
      </c>
    </row>
    <row r="88" spans="1:20" x14ac:dyDescent="0.25">
      <c r="A88" s="1">
        <v>43766</v>
      </c>
      <c r="B88" s="2">
        <v>0.62586805555555558</v>
      </c>
      <c r="C88" t="str">
        <f xml:space="preserve"> "204001"</f>
        <v>204001</v>
      </c>
      <c r="D88" t="s">
        <v>84</v>
      </c>
      <c r="E88" t="s">
        <v>27</v>
      </c>
      <c r="F88">
        <v>1000</v>
      </c>
      <c r="G88">
        <v>2.895</v>
      </c>
      <c r="H88">
        <v>100000</v>
      </c>
      <c r="I88">
        <v>-100001</v>
      </c>
      <c r="J88">
        <v>1</v>
      </c>
      <c r="K88">
        <v>0</v>
      </c>
      <c r="L88">
        <v>0</v>
      </c>
      <c r="M88">
        <v>0</v>
      </c>
      <c r="N88">
        <v>0</v>
      </c>
      <c r="O88">
        <v>14625.09</v>
      </c>
      <c r="P88" s="3">
        <v>13339111</v>
      </c>
      <c r="Q88" t="s">
        <v>21</v>
      </c>
      <c r="R88" t="str">
        <f xml:space="preserve"> "1057065143"</f>
        <v>1057065143</v>
      </c>
      <c r="S88" t="s">
        <v>20</v>
      </c>
      <c r="T88" t="s">
        <v>16</v>
      </c>
    </row>
    <row r="89" spans="1:20" x14ac:dyDescent="0.25">
      <c r="A89" s="1">
        <v>43766</v>
      </c>
      <c r="B89" s="2">
        <v>0.62300925925925921</v>
      </c>
      <c r="C89" t="str">
        <f xml:space="preserve"> "002891"</f>
        <v>002891</v>
      </c>
      <c r="D89" t="s">
        <v>32</v>
      </c>
      <c r="E89" t="s">
        <v>19</v>
      </c>
      <c r="F89">
        <v>1600</v>
      </c>
      <c r="G89">
        <v>21.65</v>
      </c>
      <c r="H89">
        <v>34640</v>
      </c>
      <c r="I89">
        <v>34599.11</v>
      </c>
      <c r="J89">
        <v>3.17</v>
      </c>
      <c r="K89">
        <v>3.07</v>
      </c>
      <c r="L89">
        <v>34.65</v>
      </c>
      <c r="M89">
        <v>0</v>
      </c>
      <c r="N89">
        <v>0</v>
      </c>
      <c r="O89">
        <v>114626.09</v>
      </c>
      <c r="P89" s="3">
        <v>103000019777755</v>
      </c>
      <c r="Q89" t="str">
        <f xml:space="preserve"> "0176161559"</f>
        <v>0176161559</v>
      </c>
      <c r="R89" t="s">
        <v>95</v>
      </c>
      <c r="S89" t="s">
        <v>15</v>
      </c>
      <c r="T89" t="s">
        <v>16</v>
      </c>
    </row>
    <row r="90" spans="1:20" x14ac:dyDescent="0.25">
      <c r="A90" s="1">
        <v>43766</v>
      </c>
      <c r="B90" s="2">
        <v>0.49212962962962964</v>
      </c>
      <c r="C90" t="str">
        <f xml:space="preserve"> "512880"</f>
        <v>512880</v>
      </c>
      <c r="D90" t="s">
        <v>39</v>
      </c>
      <c r="E90" t="s">
        <v>26</v>
      </c>
      <c r="F90">
        <v>10500</v>
      </c>
      <c r="G90">
        <v>0.95199999999999996</v>
      </c>
      <c r="H90">
        <v>9996</v>
      </c>
      <c r="I90">
        <v>-9997.7999999999993</v>
      </c>
      <c r="J90">
        <v>1.35</v>
      </c>
      <c r="K90">
        <v>0.45</v>
      </c>
      <c r="L90">
        <v>0</v>
      </c>
      <c r="M90">
        <v>0</v>
      </c>
      <c r="N90">
        <v>10500</v>
      </c>
      <c r="O90">
        <v>80026.98</v>
      </c>
      <c r="P90" s="3">
        <v>7764305</v>
      </c>
      <c r="Q90" t="s">
        <v>21</v>
      </c>
      <c r="R90" t="str">
        <f xml:space="preserve"> "1057043412"</f>
        <v>1057043412</v>
      </c>
      <c r="S90" t="s">
        <v>20</v>
      </c>
      <c r="T90" t="s">
        <v>16</v>
      </c>
    </row>
    <row r="91" spans="1:20" x14ac:dyDescent="0.25">
      <c r="A91" s="1">
        <v>43766</v>
      </c>
      <c r="B91" s="2">
        <v>0.45435185185185184</v>
      </c>
      <c r="C91" t="str">
        <f xml:space="preserve"> "159944"</f>
        <v>159944</v>
      </c>
      <c r="D91" t="s">
        <v>25</v>
      </c>
      <c r="E91" t="s">
        <v>26</v>
      </c>
      <c r="F91">
        <v>100</v>
      </c>
      <c r="G91">
        <v>0.69299999999999995</v>
      </c>
      <c r="H91">
        <v>69.3</v>
      </c>
      <c r="I91">
        <v>-69.31</v>
      </c>
      <c r="J91">
        <v>0.01</v>
      </c>
      <c r="K91">
        <v>0</v>
      </c>
      <c r="L91">
        <v>0</v>
      </c>
      <c r="M91">
        <v>0</v>
      </c>
      <c r="N91">
        <v>25200</v>
      </c>
      <c r="O91">
        <v>90024.78</v>
      </c>
      <c r="P91" s="3">
        <v>104000012132384</v>
      </c>
      <c r="Q91" t="str">
        <f xml:space="preserve"> "0176161559"</f>
        <v>0176161559</v>
      </c>
      <c r="R91" t="s">
        <v>96</v>
      </c>
      <c r="S91" t="s">
        <v>15</v>
      </c>
      <c r="T91" t="s">
        <v>16</v>
      </c>
    </row>
    <row r="92" spans="1:20" x14ac:dyDescent="0.25">
      <c r="A92" s="1">
        <v>43766</v>
      </c>
      <c r="B92" s="2">
        <v>0</v>
      </c>
      <c r="C92" t="str">
        <f xml:space="preserve"> "131810"</f>
        <v>131810</v>
      </c>
      <c r="D92" t="s">
        <v>23</v>
      </c>
      <c r="E92" t="s">
        <v>24</v>
      </c>
      <c r="F92">
        <v>870</v>
      </c>
      <c r="G92">
        <v>2.75</v>
      </c>
      <c r="H92">
        <v>87006.55</v>
      </c>
      <c r="I92">
        <v>87006.55</v>
      </c>
      <c r="J92">
        <v>0</v>
      </c>
      <c r="K92">
        <v>0</v>
      </c>
      <c r="L92">
        <v>0</v>
      </c>
      <c r="M92">
        <v>0</v>
      </c>
      <c r="N92">
        <v>0</v>
      </c>
      <c r="O92">
        <v>90094.09</v>
      </c>
      <c r="P92" s="3">
        <v>201000001195615</v>
      </c>
      <c r="Q92" t="str">
        <f xml:space="preserve"> "0176161559"</f>
        <v>0176161559</v>
      </c>
      <c r="R92" t="s">
        <v>97</v>
      </c>
      <c r="S92" t="s">
        <v>15</v>
      </c>
      <c r="T92" t="s">
        <v>16</v>
      </c>
    </row>
    <row r="93" spans="1:20" x14ac:dyDescent="0.25">
      <c r="A93" s="1">
        <v>43763</v>
      </c>
      <c r="B93" s="2">
        <v>0.60836805555555562</v>
      </c>
      <c r="C93" t="str">
        <f xml:space="preserve"> "131810"</f>
        <v>131810</v>
      </c>
      <c r="D93" t="s">
        <v>23</v>
      </c>
      <c r="E93" t="s">
        <v>27</v>
      </c>
      <c r="F93">
        <v>870</v>
      </c>
      <c r="G93">
        <v>2.75</v>
      </c>
      <c r="H93">
        <v>87000</v>
      </c>
      <c r="I93">
        <v>-87000.87</v>
      </c>
      <c r="J93">
        <v>0.87</v>
      </c>
      <c r="K93">
        <v>0</v>
      </c>
      <c r="L93">
        <v>0</v>
      </c>
      <c r="M93">
        <v>0</v>
      </c>
      <c r="N93">
        <v>0</v>
      </c>
      <c r="O93">
        <v>3087.54</v>
      </c>
      <c r="P93" s="3">
        <v>201000003788158</v>
      </c>
      <c r="Q93" t="str">
        <f xml:space="preserve"> "0176161559"</f>
        <v>0176161559</v>
      </c>
      <c r="R93" t="s">
        <v>97</v>
      </c>
      <c r="S93" t="s">
        <v>15</v>
      </c>
      <c r="T93" t="s">
        <v>16</v>
      </c>
    </row>
    <row r="94" spans="1:20" x14ac:dyDescent="0.25">
      <c r="A94" s="1">
        <v>43763</v>
      </c>
      <c r="B94" s="2">
        <v>0.41850694444444447</v>
      </c>
      <c r="C94" t="str">
        <f xml:space="preserve"> "601318"</f>
        <v>601318</v>
      </c>
      <c r="D94" t="s">
        <v>36</v>
      </c>
      <c r="E94" t="s">
        <v>26</v>
      </c>
      <c r="F94">
        <v>500</v>
      </c>
      <c r="G94">
        <v>87.45</v>
      </c>
      <c r="H94">
        <v>43725</v>
      </c>
      <c r="I94">
        <v>-43733.73</v>
      </c>
      <c r="J94">
        <v>4.87</v>
      </c>
      <c r="K94">
        <v>3</v>
      </c>
      <c r="L94">
        <v>0</v>
      </c>
      <c r="M94">
        <v>0.86</v>
      </c>
      <c r="N94">
        <v>500</v>
      </c>
      <c r="O94">
        <v>90088.41</v>
      </c>
      <c r="P94" s="3">
        <v>2594640</v>
      </c>
      <c r="Q94" t="s">
        <v>21</v>
      </c>
      <c r="R94" t="str">
        <f xml:space="preserve"> "1057023713"</f>
        <v>1057023713</v>
      </c>
      <c r="S94" t="s">
        <v>20</v>
      </c>
      <c r="T94" t="s">
        <v>16</v>
      </c>
    </row>
    <row r="95" spans="1:20" x14ac:dyDescent="0.25">
      <c r="A95" s="1">
        <v>43763</v>
      </c>
      <c r="B95" s="2">
        <v>0.41164351851851855</v>
      </c>
      <c r="C95" t="str">
        <f xml:space="preserve"> "601318"</f>
        <v>601318</v>
      </c>
      <c r="D95" t="s">
        <v>36</v>
      </c>
      <c r="E95" t="s">
        <v>19</v>
      </c>
      <c r="F95">
        <v>500</v>
      </c>
      <c r="G95">
        <v>87.16</v>
      </c>
      <c r="H95">
        <v>43580</v>
      </c>
      <c r="I95">
        <v>43527.71</v>
      </c>
      <c r="J95">
        <v>4.8499999999999996</v>
      </c>
      <c r="K95">
        <v>2.99</v>
      </c>
      <c r="L95">
        <v>43.58</v>
      </c>
      <c r="M95">
        <v>0.87</v>
      </c>
      <c r="N95">
        <v>0</v>
      </c>
      <c r="O95">
        <v>133822.14000000001</v>
      </c>
      <c r="P95" s="3">
        <v>2015767</v>
      </c>
      <c r="Q95" t="s">
        <v>21</v>
      </c>
      <c r="R95" t="str">
        <f xml:space="preserve"> "1057018969"</f>
        <v>1057018969</v>
      </c>
      <c r="S95" t="s">
        <v>20</v>
      </c>
      <c r="T95" t="s">
        <v>16</v>
      </c>
    </row>
    <row r="96" spans="1:20" x14ac:dyDescent="0.25">
      <c r="A96" s="1">
        <v>43763</v>
      </c>
      <c r="B96" s="2">
        <v>0</v>
      </c>
      <c r="C96" t="str">
        <f xml:space="preserve"> "131810"</f>
        <v>131810</v>
      </c>
      <c r="D96" t="s">
        <v>23</v>
      </c>
      <c r="E96" t="s">
        <v>24</v>
      </c>
      <c r="F96">
        <v>550</v>
      </c>
      <c r="G96">
        <v>2.847</v>
      </c>
      <c r="H96">
        <v>55012.87</v>
      </c>
      <c r="I96">
        <v>55012.87</v>
      </c>
      <c r="J96">
        <v>0</v>
      </c>
      <c r="K96">
        <v>0</v>
      </c>
      <c r="L96">
        <v>0</v>
      </c>
      <c r="M96">
        <v>0</v>
      </c>
      <c r="N96">
        <v>0</v>
      </c>
      <c r="O96">
        <v>90294.43</v>
      </c>
      <c r="P96" s="3">
        <v>201000000412987</v>
      </c>
      <c r="Q96" t="str">
        <f xml:space="preserve"> "0176161559"</f>
        <v>0176161559</v>
      </c>
      <c r="R96" t="s">
        <v>98</v>
      </c>
      <c r="S96" t="s">
        <v>15</v>
      </c>
      <c r="T96" t="s">
        <v>16</v>
      </c>
    </row>
    <row r="97" spans="1:20" x14ac:dyDescent="0.25">
      <c r="A97" s="1">
        <v>43762</v>
      </c>
      <c r="B97" s="2">
        <v>0.62293981481481475</v>
      </c>
      <c r="C97" t="str">
        <f xml:space="preserve"> "002891"</f>
        <v>002891</v>
      </c>
      <c r="D97" t="s">
        <v>32</v>
      </c>
      <c r="E97" t="s">
        <v>19</v>
      </c>
      <c r="F97">
        <v>1600</v>
      </c>
      <c r="G97">
        <v>21.92</v>
      </c>
      <c r="H97">
        <v>35072</v>
      </c>
      <c r="I97">
        <v>35030.620000000003</v>
      </c>
      <c r="J97">
        <v>3.2</v>
      </c>
      <c r="K97">
        <v>3.11</v>
      </c>
      <c r="L97">
        <v>35.07</v>
      </c>
      <c r="M97">
        <v>0</v>
      </c>
      <c r="N97">
        <v>1600</v>
      </c>
      <c r="O97">
        <v>35281.56</v>
      </c>
      <c r="P97" s="3">
        <v>104000016083766</v>
      </c>
      <c r="Q97" t="str">
        <f xml:space="preserve"> "0176161559"</f>
        <v>0176161559</v>
      </c>
      <c r="R97" t="s">
        <v>99</v>
      </c>
      <c r="S97" t="s">
        <v>15</v>
      </c>
      <c r="T97" t="s">
        <v>16</v>
      </c>
    </row>
    <row r="98" spans="1:20" x14ac:dyDescent="0.25">
      <c r="A98" s="1">
        <v>43762</v>
      </c>
      <c r="B98" s="2">
        <v>0.44018518518518518</v>
      </c>
      <c r="C98" t="str">
        <f xml:space="preserve"> "131810"</f>
        <v>131810</v>
      </c>
      <c r="D98" t="s">
        <v>23</v>
      </c>
      <c r="E98" t="s">
        <v>27</v>
      </c>
      <c r="F98">
        <v>550</v>
      </c>
      <c r="G98">
        <v>2.847</v>
      </c>
      <c r="H98">
        <v>55000</v>
      </c>
      <c r="I98">
        <v>-55000.55</v>
      </c>
      <c r="J98">
        <v>0.55000000000000004</v>
      </c>
      <c r="K98">
        <v>0</v>
      </c>
      <c r="L98">
        <v>0</v>
      </c>
      <c r="M98">
        <v>0</v>
      </c>
      <c r="N98">
        <v>0</v>
      </c>
      <c r="O98">
        <v>250.94</v>
      </c>
      <c r="P98" s="3">
        <v>201000002383435</v>
      </c>
      <c r="Q98" t="str">
        <f xml:space="preserve"> "0176161559"</f>
        <v>0176161559</v>
      </c>
      <c r="R98" t="s">
        <v>98</v>
      </c>
      <c r="S98" t="s">
        <v>15</v>
      </c>
      <c r="T98" t="s">
        <v>16</v>
      </c>
    </row>
    <row r="99" spans="1:20" x14ac:dyDescent="0.25">
      <c r="A99" s="1">
        <v>43762</v>
      </c>
      <c r="B99" s="2">
        <v>0</v>
      </c>
      <c r="C99" t="str">
        <f xml:space="preserve"> "131810"</f>
        <v>131810</v>
      </c>
      <c r="D99" t="s">
        <v>23</v>
      </c>
      <c r="E99" t="s">
        <v>24</v>
      </c>
      <c r="F99">
        <v>550</v>
      </c>
      <c r="G99">
        <v>2.875</v>
      </c>
      <c r="H99">
        <v>55004.33</v>
      </c>
      <c r="I99">
        <v>55004.33</v>
      </c>
      <c r="J99">
        <v>0</v>
      </c>
      <c r="K99">
        <v>0</v>
      </c>
      <c r="L99">
        <v>0</v>
      </c>
      <c r="M99">
        <v>0</v>
      </c>
      <c r="N99">
        <v>0</v>
      </c>
      <c r="O99">
        <v>55251.49</v>
      </c>
      <c r="P99" s="3">
        <v>201000000783655</v>
      </c>
      <c r="Q99" t="str">
        <f xml:space="preserve"> "0176161559"</f>
        <v>0176161559</v>
      </c>
      <c r="R99" t="s">
        <v>100</v>
      </c>
      <c r="S99" t="s">
        <v>15</v>
      </c>
      <c r="T99" t="s">
        <v>16</v>
      </c>
    </row>
    <row r="100" spans="1:20" x14ac:dyDescent="0.25">
      <c r="A100" s="1">
        <v>43761</v>
      </c>
      <c r="B100" s="2">
        <v>0.58462962962962961</v>
      </c>
      <c r="C100" t="str">
        <f xml:space="preserve"> "131810"</f>
        <v>131810</v>
      </c>
      <c r="D100" t="s">
        <v>23</v>
      </c>
      <c r="E100" t="s">
        <v>27</v>
      </c>
      <c r="F100">
        <v>550</v>
      </c>
      <c r="G100">
        <v>2.875</v>
      </c>
      <c r="H100">
        <v>55000</v>
      </c>
      <c r="I100">
        <v>-55000.55</v>
      </c>
      <c r="J100">
        <v>0.55000000000000004</v>
      </c>
      <c r="K100">
        <v>0</v>
      </c>
      <c r="L100">
        <v>0</v>
      </c>
      <c r="M100">
        <v>0</v>
      </c>
      <c r="N100">
        <v>0</v>
      </c>
      <c r="O100">
        <v>247.16</v>
      </c>
      <c r="P100" s="3">
        <v>201000003262320</v>
      </c>
      <c r="Q100" t="str">
        <f xml:space="preserve"> "0176161559"</f>
        <v>0176161559</v>
      </c>
      <c r="R100" t="s">
        <v>100</v>
      </c>
      <c r="S100" t="s">
        <v>15</v>
      </c>
      <c r="T100" t="s">
        <v>16</v>
      </c>
    </row>
    <row r="101" spans="1:20" x14ac:dyDescent="0.25">
      <c r="A101" s="1">
        <v>43761</v>
      </c>
      <c r="B101" s="2">
        <v>0.57899305555555558</v>
      </c>
      <c r="C101" t="str">
        <f xml:space="preserve"> "601398"</f>
        <v>601398</v>
      </c>
      <c r="D101" t="s">
        <v>44</v>
      </c>
      <c r="E101" t="s">
        <v>26</v>
      </c>
      <c r="F101">
        <v>3500</v>
      </c>
      <c r="G101">
        <v>5.88</v>
      </c>
      <c r="H101">
        <v>20580</v>
      </c>
      <c r="I101">
        <v>-20585.41</v>
      </c>
      <c r="J101">
        <v>3.59</v>
      </c>
      <c r="K101">
        <v>1.41</v>
      </c>
      <c r="L101">
        <v>0</v>
      </c>
      <c r="M101">
        <v>0.41</v>
      </c>
      <c r="N101">
        <v>3500</v>
      </c>
      <c r="O101">
        <v>55247.71</v>
      </c>
      <c r="P101" s="3">
        <v>7107420</v>
      </c>
      <c r="Q101" t="s">
        <v>21</v>
      </c>
      <c r="R101" t="str">
        <f xml:space="preserve"> "1057038342"</f>
        <v>1057038342</v>
      </c>
      <c r="S101" t="s">
        <v>20</v>
      </c>
      <c r="T101" t="s">
        <v>16</v>
      </c>
    </row>
    <row r="102" spans="1:20" x14ac:dyDescent="0.25">
      <c r="A102" s="1">
        <v>43761</v>
      </c>
      <c r="B102" s="2">
        <v>0.57873842592592595</v>
      </c>
      <c r="C102" t="str">
        <f xml:space="preserve"> "601288"</f>
        <v>601288</v>
      </c>
      <c r="D102" t="s">
        <v>45</v>
      </c>
      <c r="E102" t="s">
        <v>26</v>
      </c>
      <c r="F102">
        <v>6800</v>
      </c>
      <c r="G102">
        <v>3.64</v>
      </c>
      <c r="H102">
        <v>24752</v>
      </c>
      <c r="I102">
        <v>-24757.5</v>
      </c>
      <c r="J102">
        <v>3.29</v>
      </c>
      <c r="K102">
        <v>1.71</v>
      </c>
      <c r="L102">
        <v>0</v>
      </c>
      <c r="M102">
        <v>0.5</v>
      </c>
      <c r="N102">
        <v>6800</v>
      </c>
      <c r="O102">
        <v>75833.119999999995</v>
      </c>
      <c r="P102" s="3">
        <v>7212443</v>
      </c>
      <c r="Q102" t="s">
        <v>21</v>
      </c>
      <c r="R102" t="str">
        <f xml:space="preserve"> "1057038293"</f>
        <v>1057038293</v>
      </c>
      <c r="S102" t="s">
        <v>20</v>
      </c>
      <c r="T102" t="s">
        <v>16</v>
      </c>
    </row>
    <row r="103" spans="1:20" x14ac:dyDescent="0.25">
      <c r="A103" s="1">
        <v>43761</v>
      </c>
      <c r="B103" s="2">
        <v>0.42978009259259259</v>
      </c>
      <c r="C103" t="str">
        <f xml:space="preserve"> "600115"</f>
        <v>600115</v>
      </c>
      <c r="D103" t="s">
        <v>18</v>
      </c>
      <c r="E103" t="s">
        <v>26</v>
      </c>
      <c r="F103">
        <v>3000</v>
      </c>
      <c r="G103">
        <v>5.19</v>
      </c>
      <c r="H103">
        <v>15570</v>
      </c>
      <c r="I103">
        <v>-15575.31</v>
      </c>
      <c r="J103">
        <v>3.93</v>
      </c>
      <c r="K103">
        <v>1.07</v>
      </c>
      <c r="L103">
        <v>0</v>
      </c>
      <c r="M103">
        <v>0.31</v>
      </c>
      <c r="N103">
        <v>10600</v>
      </c>
      <c r="O103">
        <v>100590.62</v>
      </c>
      <c r="P103" s="3">
        <v>7845726</v>
      </c>
      <c r="Q103" t="s">
        <v>21</v>
      </c>
      <c r="R103" t="str">
        <f xml:space="preserve"> "1057020745"</f>
        <v>1057020745</v>
      </c>
      <c r="S103" t="s">
        <v>20</v>
      </c>
      <c r="T103" t="s">
        <v>16</v>
      </c>
    </row>
    <row r="104" spans="1:20" x14ac:dyDescent="0.25">
      <c r="A104" s="1">
        <v>43761</v>
      </c>
      <c r="B104" s="2">
        <v>0</v>
      </c>
      <c r="C104" t="str">
        <f xml:space="preserve"> "131810"</f>
        <v>131810</v>
      </c>
      <c r="D104" t="s">
        <v>23</v>
      </c>
      <c r="E104" t="s">
        <v>24</v>
      </c>
      <c r="F104">
        <v>200</v>
      </c>
      <c r="G104">
        <v>2.81</v>
      </c>
      <c r="H104">
        <v>20001.54</v>
      </c>
      <c r="I104">
        <v>20001.54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116165.93</v>
      </c>
      <c r="P104" s="3">
        <v>201000001785436</v>
      </c>
      <c r="Q104" t="str">
        <f t="shared" ref="Q104:Q109" si="2" xml:space="preserve"> "0176161559"</f>
        <v>0176161559</v>
      </c>
      <c r="R104" t="s">
        <v>101</v>
      </c>
      <c r="S104" t="s">
        <v>15</v>
      </c>
      <c r="T104" t="s">
        <v>16</v>
      </c>
    </row>
    <row r="105" spans="1:20" x14ac:dyDescent="0.25">
      <c r="A105" s="1">
        <v>43761</v>
      </c>
      <c r="B105" s="2">
        <v>0</v>
      </c>
      <c r="C105" t="str">
        <f xml:space="preserve"> "131810"</f>
        <v>131810</v>
      </c>
      <c r="D105" t="s">
        <v>23</v>
      </c>
      <c r="E105" t="s">
        <v>24</v>
      </c>
      <c r="F105">
        <v>800</v>
      </c>
      <c r="G105">
        <v>2.903</v>
      </c>
      <c r="H105">
        <v>80006.36</v>
      </c>
      <c r="I105">
        <v>80006.36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96164.39</v>
      </c>
      <c r="P105" s="3">
        <v>201000001363799</v>
      </c>
      <c r="Q105" t="str">
        <f t="shared" si="2"/>
        <v>0176161559</v>
      </c>
      <c r="R105" t="s">
        <v>102</v>
      </c>
      <c r="S105" t="s">
        <v>15</v>
      </c>
      <c r="T105" t="s">
        <v>16</v>
      </c>
    </row>
    <row r="106" spans="1:20" x14ac:dyDescent="0.25">
      <c r="A106" s="1">
        <v>43760</v>
      </c>
      <c r="B106" s="2">
        <v>0.62937500000000002</v>
      </c>
      <c r="C106" t="str">
        <f xml:space="preserve"> "131810"</f>
        <v>131810</v>
      </c>
      <c r="D106" t="s">
        <v>23</v>
      </c>
      <c r="E106" t="s">
        <v>27</v>
      </c>
      <c r="F106">
        <v>200</v>
      </c>
      <c r="G106">
        <v>2.81</v>
      </c>
      <c r="H106">
        <v>20000</v>
      </c>
      <c r="I106">
        <v>-20000.2</v>
      </c>
      <c r="J106">
        <v>0.2</v>
      </c>
      <c r="K106">
        <v>0</v>
      </c>
      <c r="L106">
        <v>0</v>
      </c>
      <c r="M106">
        <v>0</v>
      </c>
      <c r="N106">
        <v>0</v>
      </c>
      <c r="O106">
        <v>16158.03</v>
      </c>
      <c r="P106" s="3">
        <v>201000004965227</v>
      </c>
      <c r="Q106" t="str">
        <f t="shared" si="2"/>
        <v>0176161559</v>
      </c>
      <c r="R106" t="s">
        <v>101</v>
      </c>
      <c r="S106" t="s">
        <v>15</v>
      </c>
      <c r="T106" t="s">
        <v>16</v>
      </c>
    </row>
    <row r="107" spans="1:20" x14ac:dyDescent="0.25">
      <c r="A107" s="1">
        <v>43760</v>
      </c>
      <c r="B107" s="2">
        <v>0.61547453703703703</v>
      </c>
      <c r="C107" t="str">
        <f xml:space="preserve"> "131810"</f>
        <v>131810</v>
      </c>
      <c r="D107" t="s">
        <v>23</v>
      </c>
      <c r="E107" t="s">
        <v>27</v>
      </c>
      <c r="F107">
        <v>800</v>
      </c>
      <c r="G107">
        <v>2.903</v>
      </c>
      <c r="H107">
        <v>80000</v>
      </c>
      <c r="I107">
        <v>-80000.800000000003</v>
      </c>
      <c r="J107">
        <v>0.8</v>
      </c>
      <c r="K107">
        <v>0</v>
      </c>
      <c r="L107">
        <v>0</v>
      </c>
      <c r="M107">
        <v>0</v>
      </c>
      <c r="N107">
        <v>0</v>
      </c>
      <c r="O107">
        <v>36158.230000000003</v>
      </c>
      <c r="P107" s="3">
        <v>201000004259901</v>
      </c>
      <c r="Q107" t="str">
        <f t="shared" si="2"/>
        <v>0176161559</v>
      </c>
      <c r="R107" t="s">
        <v>102</v>
      </c>
      <c r="S107" t="s">
        <v>15</v>
      </c>
      <c r="T107" t="s">
        <v>16</v>
      </c>
    </row>
    <row r="108" spans="1:20" x14ac:dyDescent="0.25">
      <c r="A108" s="1">
        <v>43760</v>
      </c>
      <c r="B108" s="2">
        <v>0.39181712962962961</v>
      </c>
      <c r="C108" t="str">
        <f xml:space="preserve"> "159944"</f>
        <v>159944</v>
      </c>
      <c r="D108" t="s">
        <v>25</v>
      </c>
      <c r="E108" t="s">
        <v>26</v>
      </c>
      <c r="F108">
        <v>3200</v>
      </c>
      <c r="G108">
        <v>0.68300000000000005</v>
      </c>
      <c r="H108">
        <v>2185.6</v>
      </c>
      <c r="I108">
        <v>-2185.9899999999998</v>
      </c>
      <c r="J108">
        <v>0.28000000000000003</v>
      </c>
      <c r="K108">
        <v>0.11</v>
      </c>
      <c r="L108">
        <v>0</v>
      </c>
      <c r="M108">
        <v>0</v>
      </c>
      <c r="N108">
        <v>25100</v>
      </c>
      <c r="O108">
        <v>116159.03</v>
      </c>
      <c r="P108" s="3">
        <v>102000000228146</v>
      </c>
      <c r="Q108" t="str">
        <f t="shared" si="2"/>
        <v>0176161559</v>
      </c>
      <c r="R108" t="s">
        <v>103</v>
      </c>
      <c r="S108" t="s">
        <v>15</v>
      </c>
      <c r="T108" t="s">
        <v>16</v>
      </c>
    </row>
    <row r="109" spans="1:20" x14ac:dyDescent="0.25">
      <c r="A109" s="1">
        <v>43760</v>
      </c>
      <c r="B109" s="2">
        <v>0</v>
      </c>
      <c r="C109" t="str">
        <f xml:space="preserve"> "131810"</f>
        <v>131810</v>
      </c>
      <c r="D109" t="s">
        <v>23</v>
      </c>
      <c r="E109" t="s">
        <v>24</v>
      </c>
      <c r="F109">
        <v>180</v>
      </c>
      <c r="G109">
        <v>2.875</v>
      </c>
      <c r="H109">
        <v>18001.419999999998</v>
      </c>
      <c r="I109">
        <v>18001.419999999998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118345.02</v>
      </c>
      <c r="P109" s="3">
        <v>201000001544623</v>
      </c>
      <c r="Q109" t="str">
        <f t="shared" si="2"/>
        <v>0176161559</v>
      </c>
      <c r="R109" t="s">
        <v>104</v>
      </c>
      <c r="S109" t="s">
        <v>15</v>
      </c>
      <c r="T109" t="s">
        <v>16</v>
      </c>
    </row>
    <row r="110" spans="1:20" x14ac:dyDescent="0.25">
      <c r="A110" s="1">
        <v>43760</v>
      </c>
      <c r="B110" s="2">
        <v>0</v>
      </c>
      <c r="C110" t="str">
        <f xml:space="preserve"> "204001"</f>
        <v>204001</v>
      </c>
      <c r="D110" t="s">
        <v>84</v>
      </c>
      <c r="E110" t="s">
        <v>24</v>
      </c>
      <c r="F110">
        <v>1000</v>
      </c>
      <c r="G110">
        <v>2.88</v>
      </c>
      <c r="H110">
        <v>100007.89</v>
      </c>
      <c r="I110">
        <v>100007.89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100343.6</v>
      </c>
      <c r="P110" s="3">
        <v>10388346</v>
      </c>
      <c r="Q110" t="s">
        <v>21</v>
      </c>
      <c r="R110" t="str">
        <f xml:space="preserve"> "1057048162"</f>
        <v>1057048162</v>
      </c>
      <c r="S110" t="s">
        <v>20</v>
      </c>
      <c r="T110" t="s">
        <v>16</v>
      </c>
    </row>
    <row r="111" spans="1:20" x14ac:dyDescent="0.25">
      <c r="A111" s="1">
        <v>43759</v>
      </c>
      <c r="B111" s="2">
        <v>0.62179398148148146</v>
      </c>
      <c r="C111" t="str">
        <f xml:space="preserve"> "131810"</f>
        <v>131810</v>
      </c>
      <c r="D111" t="s">
        <v>23</v>
      </c>
      <c r="E111" t="s">
        <v>27</v>
      </c>
      <c r="F111">
        <v>180</v>
      </c>
      <c r="G111">
        <v>2.875</v>
      </c>
      <c r="H111">
        <v>18000</v>
      </c>
      <c r="I111">
        <v>-18000.18</v>
      </c>
      <c r="J111">
        <v>0.18</v>
      </c>
      <c r="K111">
        <v>0</v>
      </c>
      <c r="L111">
        <v>0</v>
      </c>
      <c r="M111">
        <v>0</v>
      </c>
      <c r="N111">
        <v>0</v>
      </c>
      <c r="O111">
        <v>335.71</v>
      </c>
      <c r="P111" s="3">
        <v>201000004364159</v>
      </c>
      <c r="Q111" t="str">
        <f xml:space="preserve"> "0176161559"</f>
        <v>0176161559</v>
      </c>
      <c r="R111" t="s">
        <v>104</v>
      </c>
      <c r="S111" t="s">
        <v>15</v>
      </c>
      <c r="T111" t="s">
        <v>16</v>
      </c>
    </row>
    <row r="112" spans="1:20" x14ac:dyDescent="0.25">
      <c r="A112" s="1">
        <v>43759</v>
      </c>
      <c r="B112" s="2">
        <v>0.62160879629629628</v>
      </c>
      <c r="C112" t="str">
        <f xml:space="preserve"> "204001"</f>
        <v>204001</v>
      </c>
      <c r="D112" t="s">
        <v>84</v>
      </c>
      <c r="E112" t="s">
        <v>27</v>
      </c>
      <c r="F112">
        <v>1000</v>
      </c>
      <c r="G112">
        <v>2.88</v>
      </c>
      <c r="H112">
        <v>100000</v>
      </c>
      <c r="I112">
        <v>-100001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18335.89</v>
      </c>
      <c r="P112" s="3">
        <v>10388346</v>
      </c>
      <c r="Q112" t="s">
        <v>21</v>
      </c>
      <c r="R112" t="str">
        <f xml:space="preserve"> "1057048162"</f>
        <v>1057048162</v>
      </c>
      <c r="S112" t="s">
        <v>20</v>
      </c>
      <c r="T112" t="s">
        <v>16</v>
      </c>
    </row>
    <row r="113" spans="1:20" x14ac:dyDescent="0.25">
      <c r="A113" s="1">
        <v>43759</v>
      </c>
      <c r="B113" s="2">
        <v>0.44269675925925928</v>
      </c>
      <c r="C113" t="str">
        <f xml:space="preserve"> "601688"</f>
        <v>601688</v>
      </c>
      <c r="D113" t="s">
        <v>41</v>
      </c>
      <c r="E113" t="s">
        <v>19</v>
      </c>
      <c r="F113">
        <v>1700</v>
      </c>
      <c r="G113">
        <v>17.22</v>
      </c>
      <c r="H113">
        <v>29274</v>
      </c>
      <c r="I113">
        <v>29238.87</v>
      </c>
      <c r="J113">
        <v>3.25</v>
      </c>
      <c r="K113">
        <v>2.02</v>
      </c>
      <c r="L113">
        <v>29.27</v>
      </c>
      <c r="M113">
        <v>0.59</v>
      </c>
      <c r="N113">
        <v>3300</v>
      </c>
      <c r="O113">
        <v>118336.89</v>
      </c>
      <c r="P113" s="3">
        <v>4836458</v>
      </c>
      <c r="Q113" t="s">
        <v>21</v>
      </c>
      <c r="R113" t="str">
        <f xml:space="preserve"> "1057026324"</f>
        <v>1057026324</v>
      </c>
      <c r="S113" t="s">
        <v>20</v>
      </c>
      <c r="T113" t="s">
        <v>16</v>
      </c>
    </row>
    <row r="114" spans="1:20" x14ac:dyDescent="0.25">
      <c r="A114" s="1">
        <v>43759</v>
      </c>
      <c r="B114" s="2">
        <v>0.4128472222222222</v>
      </c>
      <c r="C114" t="str">
        <f xml:space="preserve"> "601688"</f>
        <v>601688</v>
      </c>
      <c r="D114" t="s">
        <v>41</v>
      </c>
      <c r="E114" t="s">
        <v>26</v>
      </c>
      <c r="F114">
        <v>1700</v>
      </c>
      <c r="G114">
        <v>17.170000000000002</v>
      </c>
      <c r="H114">
        <v>29189</v>
      </c>
      <c r="I114">
        <v>-29194.83</v>
      </c>
      <c r="J114">
        <v>3.25</v>
      </c>
      <c r="K114">
        <v>2</v>
      </c>
      <c r="L114">
        <v>0</v>
      </c>
      <c r="M114">
        <v>0.57999999999999996</v>
      </c>
      <c r="N114">
        <v>5000</v>
      </c>
      <c r="O114">
        <v>89098.02</v>
      </c>
      <c r="P114" s="3">
        <v>2668226</v>
      </c>
      <c r="Q114" t="s">
        <v>21</v>
      </c>
      <c r="R114" t="str">
        <f xml:space="preserve"> "1057015900"</f>
        <v>1057015900</v>
      </c>
      <c r="S114" t="s">
        <v>20</v>
      </c>
      <c r="T114" t="s">
        <v>16</v>
      </c>
    </row>
    <row r="115" spans="1:20" x14ac:dyDescent="0.25">
      <c r="A115" s="1">
        <v>43759</v>
      </c>
      <c r="B115" s="2">
        <v>0</v>
      </c>
      <c r="C115" t="str">
        <f xml:space="preserve"> "131810"</f>
        <v>131810</v>
      </c>
      <c r="D115" t="s">
        <v>23</v>
      </c>
      <c r="E115" t="s">
        <v>24</v>
      </c>
      <c r="F115">
        <v>180</v>
      </c>
      <c r="G115">
        <v>2.7349999999999999</v>
      </c>
      <c r="H115">
        <v>18001.349999999999</v>
      </c>
      <c r="I115">
        <v>18001.349999999999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118292.85</v>
      </c>
      <c r="P115" s="3">
        <v>201000001500820</v>
      </c>
      <c r="Q115" t="str">
        <f xml:space="preserve"> "0176161559"</f>
        <v>0176161559</v>
      </c>
      <c r="R115" t="s">
        <v>105</v>
      </c>
      <c r="S115" t="s">
        <v>15</v>
      </c>
      <c r="T115" t="s">
        <v>16</v>
      </c>
    </row>
    <row r="116" spans="1:20" x14ac:dyDescent="0.25">
      <c r="A116" s="1">
        <v>43759</v>
      </c>
      <c r="B116" s="2">
        <v>0</v>
      </c>
      <c r="C116" t="str">
        <f xml:space="preserve"> "204001"</f>
        <v>204001</v>
      </c>
      <c r="D116" t="s">
        <v>84</v>
      </c>
      <c r="E116" t="s">
        <v>24</v>
      </c>
      <c r="F116">
        <v>1000</v>
      </c>
      <c r="G116">
        <v>2.74</v>
      </c>
      <c r="H116">
        <v>100007.51</v>
      </c>
      <c r="I116">
        <v>100007.51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100291.5</v>
      </c>
      <c r="P116" s="3">
        <v>6160771</v>
      </c>
      <c r="Q116" t="s">
        <v>21</v>
      </c>
      <c r="R116" t="str">
        <f xml:space="preserve"> "1057033007"</f>
        <v>1057033007</v>
      </c>
      <c r="S116" t="s">
        <v>20</v>
      </c>
      <c r="T116" t="s">
        <v>16</v>
      </c>
    </row>
    <row r="117" spans="1:20" x14ac:dyDescent="0.25">
      <c r="A117" s="1">
        <v>43756</v>
      </c>
      <c r="B117" s="2">
        <v>0.62148148148148141</v>
      </c>
      <c r="C117" t="str">
        <f xml:space="preserve"> "131810"</f>
        <v>131810</v>
      </c>
      <c r="D117" t="s">
        <v>23</v>
      </c>
      <c r="E117" t="s">
        <v>27</v>
      </c>
      <c r="F117">
        <v>180</v>
      </c>
      <c r="G117">
        <v>2.7349999999999999</v>
      </c>
      <c r="H117">
        <v>18000</v>
      </c>
      <c r="I117">
        <v>-18000.18</v>
      </c>
      <c r="J117">
        <v>0.18</v>
      </c>
      <c r="K117">
        <v>0</v>
      </c>
      <c r="L117">
        <v>0</v>
      </c>
      <c r="M117">
        <v>0</v>
      </c>
      <c r="N117">
        <v>0</v>
      </c>
      <c r="O117">
        <v>283.99</v>
      </c>
      <c r="P117" s="3">
        <v>201000004289863</v>
      </c>
      <c r="Q117" t="str">
        <f xml:space="preserve"> "0176161559"</f>
        <v>0176161559</v>
      </c>
      <c r="R117" t="s">
        <v>105</v>
      </c>
      <c r="S117" t="s">
        <v>15</v>
      </c>
      <c r="T117" t="s">
        <v>16</v>
      </c>
    </row>
    <row r="118" spans="1:20" x14ac:dyDescent="0.25">
      <c r="A118" s="1">
        <v>43756</v>
      </c>
      <c r="B118" s="2">
        <v>0.60842592592592593</v>
      </c>
      <c r="C118" t="str">
        <f xml:space="preserve"> "002891"</f>
        <v>002891</v>
      </c>
      <c r="D118" t="s">
        <v>32</v>
      </c>
      <c r="E118" t="s">
        <v>26</v>
      </c>
      <c r="F118">
        <v>1100</v>
      </c>
      <c r="G118">
        <v>19.899999999999999</v>
      </c>
      <c r="H118">
        <v>21890</v>
      </c>
      <c r="I118">
        <v>-21895</v>
      </c>
      <c r="J118">
        <v>3.06</v>
      </c>
      <c r="K118">
        <v>1.94</v>
      </c>
      <c r="L118">
        <v>0</v>
      </c>
      <c r="M118">
        <v>0</v>
      </c>
      <c r="N118">
        <v>3200</v>
      </c>
      <c r="O118">
        <v>18284.169999999998</v>
      </c>
      <c r="P118" s="3">
        <v>104000016811336</v>
      </c>
      <c r="Q118" t="str">
        <f xml:space="preserve"> "0176161559"</f>
        <v>0176161559</v>
      </c>
      <c r="R118" t="s">
        <v>106</v>
      </c>
      <c r="S118" t="s">
        <v>15</v>
      </c>
      <c r="T118" t="s">
        <v>16</v>
      </c>
    </row>
    <row r="119" spans="1:20" x14ac:dyDescent="0.25">
      <c r="A119" s="1">
        <v>43756</v>
      </c>
      <c r="B119" s="2">
        <v>0.54780092592592589</v>
      </c>
      <c r="C119" t="str">
        <f xml:space="preserve"> "204001"</f>
        <v>204001</v>
      </c>
      <c r="D119" t="s">
        <v>84</v>
      </c>
      <c r="E119" t="s">
        <v>27</v>
      </c>
      <c r="F119">
        <v>1000</v>
      </c>
      <c r="G119">
        <v>2.74</v>
      </c>
      <c r="H119">
        <v>100000</v>
      </c>
      <c r="I119">
        <v>-100001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40179.17</v>
      </c>
      <c r="P119" s="3">
        <v>6160771</v>
      </c>
      <c r="Q119" t="s">
        <v>21</v>
      </c>
      <c r="R119" t="str">
        <f xml:space="preserve"> "1057033007"</f>
        <v>1057033007</v>
      </c>
      <c r="S119" t="s">
        <v>20</v>
      </c>
      <c r="T119" t="s">
        <v>16</v>
      </c>
    </row>
    <row r="120" spans="1:20" x14ac:dyDescent="0.25">
      <c r="A120" s="1">
        <v>43756</v>
      </c>
      <c r="B120" s="2">
        <v>0.36880787037037038</v>
      </c>
      <c r="C120" t="s">
        <v>34</v>
      </c>
      <c r="D120" t="s">
        <v>34</v>
      </c>
      <c r="E120" t="s">
        <v>107</v>
      </c>
      <c r="F120">
        <v>0</v>
      </c>
      <c r="G120">
        <v>0</v>
      </c>
      <c r="H120">
        <v>0</v>
      </c>
      <c r="I120">
        <v>36000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36157.279999999999</v>
      </c>
      <c r="P120" s="3">
        <v>0</v>
      </c>
      <c r="Q120" t="s">
        <v>34</v>
      </c>
      <c r="R120" t="s">
        <v>34</v>
      </c>
      <c r="S120" t="s">
        <v>34</v>
      </c>
      <c r="T120" t="s">
        <v>34</v>
      </c>
    </row>
    <row r="121" spans="1:20" x14ac:dyDescent="0.25">
      <c r="A121" s="1">
        <v>43756</v>
      </c>
      <c r="B121" s="2">
        <v>0</v>
      </c>
      <c r="C121" t="str">
        <f xml:space="preserve"> "131810"</f>
        <v>131810</v>
      </c>
      <c r="D121" t="s">
        <v>23</v>
      </c>
      <c r="E121" t="s">
        <v>24</v>
      </c>
      <c r="F121">
        <v>40</v>
      </c>
      <c r="G121">
        <v>2.6120000000000001</v>
      </c>
      <c r="H121">
        <v>4000.86</v>
      </c>
      <c r="I121">
        <v>4000.86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140180.17000000001</v>
      </c>
      <c r="P121" s="3">
        <v>201000001318171</v>
      </c>
      <c r="Q121" t="str">
        <f xml:space="preserve"> "0176161559"</f>
        <v>0176161559</v>
      </c>
      <c r="R121" t="s">
        <v>108</v>
      </c>
      <c r="S121" t="s">
        <v>15</v>
      </c>
      <c r="T121" t="s">
        <v>16</v>
      </c>
    </row>
    <row r="122" spans="1:20" x14ac:dyDescent="0.25">
      <c r="A122" s="1">
        <v>43756</v>
      </c>
      <c r="B122" s="2">
        <v>0</v>
      </c>
      <c r="C122" t="str">
        <f xml:space="preserve"> "204001"</f>
        <v>204001</v>
      </c>
      <c r="D122" t="s">
        <v>84</v>
      </c>
      <c r="E122" t="s">
        <v>24</v>
      </c>
      <c r="F122">
        <v>1000</v>
      </c>
      <c r="G122">
        <v>2.68</v>
      </c>
      <c r="H122">
        <v>100022.03</v>
      </c>
      <c r="I122">
        <v>100022.03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136179.31</v>
      </c>
      <c r="P122" s="3">
        <v>5257099</v>
      </c>
      <c r="Q122" t="s">
        <v>21</v>
      </c>
      <c r="R122" t="str">
        <f xml:space="preserve"> "1057043591"</f>
        <v>1057043591</v>
      </c>
      <c r="S122" t="s">
        <v>20</v>
      </c>
      <c r="T122" t="s">
        <v>16</v>
      </c>
    </row>
    <row r="123" spans="1:20" x14ac:dyDescent="0.25">
      <c r="A123" s="1">
        <v>43755</v>
      </c>
      <c r="B123" s="2">
        <v>0.61462962962962964</v>
      </c>
      <c r="C123" t="str">
        <f xml:space="preserve"> "131810"</f>
        <v>131810</v>
      </c>
      <c r="D123" t="s">
        <v>23</v>
      </c>
      <c r="E123" t="s">
        <v>27</v>
      </c>
      <c r="F123">
        <v>40</v>
      </c>
      <c r="G123">
        <v>2.6120000000000001</v>
      </c>
      <c r="H123">
        <v>4000</v>
      </c>
      <c r="I123">
        <v>-4000.04</v>
      </c>
      <c r="J123">
        <v>0.04</v>
      </c>
      <c r="K123">
        <v>0</v>
      </c>
      <c r="L123">
        <v>0</v>
      </c>
      <c r="M123">
        <v>0</v>
      </c>
      <c r="N123">
        <v>0</v>
      </c>
      <c r="O123">
        <v>157.28</v>
      </c>
      <c r="P123" s="3">
        <v>201000004004917</v>
      </c>
      <c r="Q123" t="str">
        <f xml:space="preserve"> "0176161559"</f>
        <v>0176161559</v>
      </c>
      <c r="R123" t="s">
        <v>108</v>
      </c>
      <c r="S123" t="s">
        <v>15</v>
      </c>
      <c r="T123" t="s">
        <v>16</v>
      </c>
    </row>
    <row r="124" spans="1:20" x14ac:dyDescent="0.25">
      <c r="A124" s="1">
        <v>43755</v>
      </c>
      <c r="B124" s="2">
        <v>0.57493055555555561</v>
      </c>
      <c r="C124" t="str">
        <f xml:space="preserve"> "601668"</f>
        <v>601668</v>
      </c>
      <c r="D124" t="s">
        <v>43</v>
      </c>
      <c r="E124" t="s">
        <v>26</v>
      </c>
      <c r="F124">
        <v>2200</v>
      </c>
      <c r="G124">
        <v>5.55</v>
      </c>
      <c r="H124">
        <v>12210</v>
      </c>
      <c r="I124">
        <v>-12215.24</v>
      </c>
      <c r="J124">
        <v>4.17</v>
      </c>
      <c r="K124">
        <v>0.83</v>
      </c>
      <c r="L124">
        <v>0</v>
      </c>
      <c r="M124">
        <v>0.24</v>
      </c>
      <c r="N124">
        <v>2200</v>
      </c>
      <c r="O124">
        <v>4157.32</v>
      </c>
      <c r="P124" s="3">
        <v>7183013</v>
      </c>
      <c r="Q124" t="s">
        <v>21</v>
      </c>
      <c r="R124" t="str">
        <f xml:space="preserve"> "1057052955"</f>
        <v>1057052955</v>
      </c>
      <c r="S124" t="s">
        <v>20</v>
      </c>
      <c r="T124" t="s">
        <v>16</v>
      </c>
    </row>
    <row r="125" spans="1:20" x14ac:dyDescent="0.25">
      <c r="A125" s="1">
        <v>43755</v>
      </c>
      <c r="B125" s="2">
        <v>0.56623842592592599</v>
      </c>
      <c r="C125" t="str">
        <f xml:space="preserve"> "159944"</f>
        <v>159944</v>
      </c>
      <c r="D125" t="s">
        <v>25</v>
      </c>
      <c r="E125" t="s">
        <v>26</v>
      </c>
      <c r="F125">
        <v>7300</v>
      </c>
      <c r="G125">
        <v>0.69599999999999995</v>
      </c>
      <c r="H125">
        <v>5080.8</v>
      </c>
      <c r="I125">
        <v>-5081.71</v>
      </c>
      <c r="J125">
        <v>0.66</v>
      </c>
      <c r="K125">
        <v>0.25</v>
      </c>
      <c r="L125">
        <v>0</v>
      </c>
      <c r="M125">
        <v>0</v>
      </c>
      <c r="N125">
        <v>21900</v>
      </c>
      <c r="O125">
        <v>16372.56</v>
      </c>
      <c r="P125" s="3">
        <v>104000013396035</v>
      </c>
      <c r="Q125" t="str">
        <f xml:space="preserve"> "0176161559"</f>
        <v>0176161559</v>
      </c>
      <c r="R125" t="s">
        <v>109</v>
      </c>
      <c r="S125" t="s">
        <v>15</v>
      </c>
      <c r="T125" t="s">
        <v>16</v>
      </c>
    </row>
    <row r="126" spans="1:20" x14ac:dyDescent="0.25">
      <c r="A126" s="1">
        <v>43755</v>
      </c>
      <c r="B126" s="2">
        <v>0.48282407407407407</v>
      </c>
      <c r="C126" t="str">
        <f xml:space="preserve"> "204001"</f>
        <v>204001</v>
      </c>
      <c r="D126" t="s">
        <v>84</v>
      </c>
      <c r="E126" t="s">
        <v>27</v>
      </c>
      <c r="F126">
        <v>1000</v>
      </c>
      <c r="G126">
        <v>2.68</v>
      </c>
      <c r="H126">
        <v>100000</v>
      </c>
      <c r="I126">
        <v>-100001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21454.27</v>
      </c>
      <c r="P126" s="3">
        <v>5257099</v>
      </c>
      <c r="Q126" t="s">
        <v>21</v>
      </c>
      <c r="R126" t="str">
        <f xml:space="preserve"> "1057043591"</f>
        <v>1057043591</v>
      </c>
      <c r="S126" t="s">
        <v>20</v>
      </c>
      <c r="T126" t="s">
        <v>16</v>
      </c>
    </row>
    <row r="127" spans="1:20" x14ac:dyDescent="0.25">
      <c r="A127" s="1">
        <v>43755</v>
      </c>
      <c r="B127" s="2">
        <v>0.37480324074074073</v>
      </c>
      <c r="C127" t="s">
        <v>34</v>
      </c>
      <c r="D127" t="s">
        <v>34</v>
      </c>
      <c r="E127" t="s">
        <v>107</v>
      </c>
      <c r="F127">
        <v>0</v>
      </c>
      <c r="G127">
        <v>0</v>
      </c>
      <c r="H127">
        <v>0</v>
      </c>
      <c r="I127">
        <v>30000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30448.560000000001</v>
      </c>
      <c r="P127" s="3">
        <v>0</v>
      </c>
      <c r="Q127" t="s">
        <v>34</v>
      </c>
      <c r="R127" t="s">
        <v>34</v>
      </c>
      <c r="S127" t="s">
        <v>34</v>
      </c>
      <c r="T127" t="s">
        <v>34</v>
      </c>
    </row>
    <row r="128" spans="1:20" x14ac:dyDescent="0.25">
      <c r="A128" s="1">
        <v>43755</v>
      </c>
      <c r="B128" s="2">
        <v>0</v>
      </c>
      <c r="C128" t="str">
        <f xml:space="preserve"> "131810"</f>
        <v>131810</v>
      </c>
      <c r="D128" t="s">
        <v>23</v>
      </c>
      <c r="E128" t="s">
        <v>24</v>
      </c>
      <c r="F128">
        <v>910</v>
      </c>
      <c r="G128">
        <v>2.69</v>
      </c>
      <c r="H128">
        <v>91006.71</v>
      </c>
      <c r="I128">
        <v>91006.71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121455.27</v>
      </c>
      <c r="P128" s="3">
        <v>201000000491740</v>
      </c>
      <c r="Q128" t="str">
        <f xml:space="preserve"> "0176161559"</f>
        <v>0176161559</v>
      </c>
      <c r="R128" t="s">
        <v>110</v>
      </c>
      <c r="S128" t="s">
        <v>15</v>
      </c>
      <c r="T128" t="s">
        <v>16</v>
      </c>
    </row>
    <row r="129" spans="1:20" x14ac:dyDescent="0.25">
      <c r="A129" s="1">
        <v>43754</v>
      </c>
      <c r="B129" s="2">
        <v>0.81351851851851853</v>
      </c>
      <c r="C129" t="str">
        <f xml:space="preserve"> "780077"</f>
        <v>780077</v>
      </c>
      <c r="D129" t="s">
        <v>111</v>
      </c>
      <c r="E129" t="s">
        <v>17</v>
      </c>
      <c r="F129">
        <v>1000</v>
      </c>
      <c r="G129">
        <v>7.36</v>
      </c>
      <c r="H129">
        <v>7360</v>
      </c>
      <c r="I129">
        <v>-7360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448.56</v>
      </c>
      <c r="P129" s="3" t="s">
        <v>34</v>
      </c>
      <c r="Q129" t="s">
        <v>21</v>
      </c>
      <c r="R129" t="str">
        <f xml:space="preserve"> "1057004539"</f>
        <v>1057004539</v>
      </c>
      <c r="S129" t="s">
        <v>20</v>
      </c>
      <c r="T129" t="s">
        <v>16</v>
      </c>
    </row>
    <row r="130" spans="1:20" x14ac:dyDescent="0.25">
      <c r="A130" s="1">
        <v>43754</v>
      </c>
      <c r="B130" s="2">
        <v>0.55096064814814816</v>
      </c>
      <c r="C130" t="str">
        <f xml:space="preserve"> "131810"</f>
        <v>131810</v>
      </c>
      <c r="D130" t="s">
        <v>23</v>
      </c>
      <c r="E130" t="s">
        <v>27</v>
      </c>
      <c r="F130">
        <v>910</v>
      </c>
      <c r="G130">
        <v>2.69</v>
      </c>
      <c r="H130">
        <v>91000</v>
      </c>
      <c r="I130">
        <v>-91000.91</v>
      </c>
      <c r="J130">
        <v>0.91</v>
      </c>
      <c r="K130">
        <v>0</v>
      </c>
      <c r="L130">
        <v>0</v>
      </c>
      <c r="M130">
        <v>0</v>
      </c>
      <c r="N130">
        <v>0</v>
      </c>
      <c r="O130">
        <v>7808.56</v>
      </c>
      <c r="P130" s="3">
        <v>201000002702229</v>
      </c>
      <c r="Q130" t="str">
        <f xml:space="preserve"> "0176161559"</f>
        <v>0176161559</v>
      </c>
      <c r="R130" t="s">
        <v>110</v>
      </c>
      <c r="S130" t="s">
        <v>15</v>
      </c>
      <c r="T130" t="s">
        <v>16</v>
      </c>
    </row>
    <row r="131" spans="1:20" x14ac:dyDescent="0.25">
      <c r="A131" s="1">
        <v>43754</v>
      </c>
      <c r="B131" s="2">
        <v>0.43752314814814813</v>
      </c>
      <c r="C131" t="str">
        <f xml:space="preserve"> "002508"</f>
        <v>002508</v>
      </c>
      <c r="D131" t="s">
        <v>28</v>
      </c>
      <c r="E131" t="s">
        <v>26</v>
      </c>
      <c r="F131">
        <v>1100</v>
      </c>
      <c r="G131">
        <v>29.06</v>
      </c>
      <c r="H131">
        <v>31966</v>
      </c>
      <c r="I131">
        <v>-31971.75</v>
      </c>
      <c r="J131">
        <v>2.91</v>
      </c>
      <c r="K131">
        <v>2.84</v>
      </c>
      <c r="L131">
        <v>0</v>
      </c>
      <c r="M131">
        <v>0</v>
      </c>
      <c r="N131">
        <v>1100</v>
      </c>
      <c r="O131">
        <v>98809.47</v>
      </c>
      <c r="P131" s="3">
        <v>102000007113134</v>
      </c>
      <c r="Q131" t="str">
        <f xml:space="preserve"> "0176161559"</f>
        <v>0176161559</v>
      </c>
      <c r="R131" t="s">
        <v>112</v>
      </c>
      <c r="S131" t="s">
        <v>15</v>
      </c>
      <c r="T131" t="s">
        <v>16</v>
      </c>
    </row>
    <row r="132" spans="1:20" x14ac:dyDescent="0.25">
      <c r="A132" s="1">
        <v>43754</v>
      </c>
      <c r="B132" s="2">
        <v>0.35503472222222227</v>
      </c>
      <c r="C132" t="s">
        <v>34</v>
      </c>
      <c r="D132" t="s">
        <v>34</v>
      </c>
      <c r="E132" t="s">
        <v>107</v>
      </c>
      <c r="F132">
        <v>0</v>
      </c>
      <c r="G132">
        <v>0</v>
      </c>
      <c r="H132">
        <v>0</v>
      </c>
      <c r="I132">
        <v>20000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20772.57</v>
      </c>
      <c r="P132" s="3">
        <v>0</v>
      </c>
      <c r="Q132" t="s">
        <v>34</v>
      </c>
      <c r="R132" t="s">
        <v>34</v>
      </c>
      <c r="S132" t="s">
        <v>34</v>
      </c>
      <c r="T132" t="s">
        <v>34</v>
      </c>
    </row>
    <row r="133" spans="1:20" x14ac:dyDescent="0.25">
      <c r="A133" s="1">
        <v>43754</v>
      </c>
      <c r="B133" s="2">
        <v>0</v>
      </c>
      <c r="C133" t="str">
        <f xml:space="preserve"> "131810"</f>
        <v>131810</v>
      </c>
      <c r="D133" t="s">
        <v>23</v>
      </c>
      <c r="E133" t="s">
        <v>24</v>
      </c>
      <c r="F133">
        <v>100</v>
      </c>
      <c r="G133">
        <v>2.65</v>
      </c>
      <c r="H133">
        <v>10000.73</v>
      </c>
      <c r="I133">
        <v>10000.73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130781.22</v>
      </c>
      <c r="P133" s="3">
        <v>201000001353812</v>
      </c>
      <c r="Q133" t="str">
        <f xml:space="preserve"> "0176161559"</f>
        <v>0176161559</v>
      </c>
      <c r="R133" t="s">
        <v>113</v>
      </c>
      <c r="S133" t="s">
        <v>15</v>
      </c>
      <c r="T133" t="s">
        <v>16</v>
      </c>
    </row>
    <row r="134" spans="1:20" x14ac:dyDescent="0.25">
      <c r="A134" s="1">
        <v>43754</v>
      </c>
      <c r="B134" s="2">
        <v>0</v>
      </c>
      <c r="C134" t="str">
        <f xml:space="preserve"> "204001"</f>
        <v>204001</v>
      </c>
      <c r="D134" t="s">
        <v>84</v>
      </c>
      <c r="E134" t="s">
        <v>24</v>
      </c>
      <c r="F134">
        <v>1000</v>
      </c>
      <c r="G134">
        <v>2.89</v>
      </c>
      <c r="H134">
        <v>100007.92</v>
      </c>
      <c r="I134">
        <v>100007.92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120780.49</v>
      </c>
      <c r="P134" s="3">
        <v>7440345</v>
      </c>
      <c r="Q134" t="s">
        <v>21</v>
      </c>
      <c r="R134" t="str">
        <f xml:space="preserve"> "1057036022"</f>
        <v>1057036022</v>
      </c>
      <c r="S134" t="s">
        <v>20</v>
      </c>
      <c r="T134" t="s">
        <v>16</v>
      </c>
    </row>
    <row r="135" spans="1:20" x14ac:dyDescent="0.25">
      <c r="A135" s="1">
        <v>43753</v>
      </c>
      <c r="B135" s="2">
        <v>0.6185532407407407</v>
      </c>
      <c r="C135" t="str">
        <f xml:space="preserve"> "131810"</f>
        <v>131810</v>
      </c>
      <c r="D135" t="s">
        <v>23</v>
      </c>
      <c r="E135" t="s">
        <v>27</v>
      </c>
      <c r="F135">
        <v>100</v>
      </c>
      <c r="G135">
        <v>2.65</v>
      </c>
      <c r="H135">
        <v>10000</v>
      </c>
      <c r="I135">
        <v>-10000.1</v>
      </c>
      <c r="J135">
        <v>0.1</v>
      </c>
      <c r="K135">
        <v>0</v>
      </c>
      <c r="L135">
        <v>0</v>
      </c>
      <c r="M135">
        <v>0</v>
      </c>
      <c r="N135">
        <v>0</v>
      </c>
      <c r="O135">
        <v>772.57</v>
      </c>
      <c r="P135" s="3">
        <v>201000004388198</v>
      </c>
      <c r="Q135" t="str">
        <f xml:space="preserve"> "0176161559"</f>
        <v>0176161559</v>
      </c>
      <c r="R135" t="s">
        <v>113</v>
      </c>
      <c r="S135" t="s">
        <v>15</v>
      </c>
      <c r="T135" t="s">
        <v>16</v>
      </c>
    </row>
    <row r="136" spans="1:20" x14ac:dyDescent="0.25">
      <c r="A136" s="1">
        <v>43753</v>
      </c>
      <c r="B136" s="2">
        <v>0.58917824074074077</v>
      </c>
      <c r="C136" t="str">
        <f xml:space="preserve"> "002891"</f>
        <v>002891</v>
      </c>
      <c r="D136" t="s">
        <v>32</v>
      </c>
      <c r="E136" t="s">
        <v>26</v>
      </c>
      <c r="F136">
        <v>600</v>
      </c>
      <c r="G136">
        <v>20.65</v>
      </c>
      <c r="H136">
        <v>12390</v>
      </c>
      <c r="I136">
        <v>-12395</v>
      </c>
      <c r="J136">
        <v>3.9</v>
      </c>
      <c r="K136">
        <v>1.1000000000000001</v>
      </c>
      <c r="L136">
        <v>0</v>
      </c>
      <c r="M136">
        <v>0</v>
      </c>
      <c r="N136">
        <v>2100</v>
      </c>
      <c r="O136">
        <v>10772.67</v>
      </c>
      <c r="P136" s="3">
        <v>101000017865775</v>
      </c>
      <c r="Q136" t="str">
        <f xml:space="preserve"> "0176161559"</f>
        <v>0176161559</v>
      </c>
      <c r="R136" t="s">
        <v>114</v>
      </c>
      <c r="S136" t="s">
        <v>15</v>
      </c>
      <c r="T136" t="s">
        <v>16</v>
      </c>
    </row>
    <row r="137" spans="1:20" x14ac:dyDescent="0.25">
      <c r="A137" s="1">
        <v>43753</v>
      </c>
      <c r="B137" s="2">
        <v>0.55525462962962957</v>
      </c>
      <c r="C137" t="str">
        <f xml:space="preserve"> "204001"</f>
        <v>204001</v>
      </c>
      <c r="D137" t="s">
        <v>84</v>
      </c>
      <c r="E137" t="s">
        <v>27</v>
      </c>
      <c r="F137">
        <v>1000</v>
      </c>
      <c r="G137">
        <v>2.89</v>
      </c>
      <c r="H137">
        <v>100000</v>
      </c>
      <c r="I137">
        <v>-100001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23167.67</v>
      </c>
      <c r="P137" s="3">
        <v>7440345</v>
      </c>
      <c r="Q137" t="s">
        <v>21</v>
      </c>
      <c r="R137" t="str">
        <f xml:space="preserve"> "1057036022"</f>
        <v>1057036022</v>
      </c>
      <c r="S137" t="s">
        <v>20</v>
      </c>
      <c r="T137" t="s">
        <v>16</v>
      </c>
    </row>
    <row r="138" spans="1:20" x14ac:dyDescent="0.25">
      <c r="A138" s="1">
        <v>43753</v>
      </c>
      <c r="B138" s="2">
        <v>0</v>
      </c>
      <c r="C138" t="str">
        <f xml:space="preserve"> "131810"</f>
        <v>131810</v>
      </c>
      <c r="D138" t="s">
        <v>23</v>
      </c>
      <c r="E138" t="s">
        <v>24</v>
      </c>
      <c r="F138">
        <v>230</v>
      </c>
      <c r="G138">
        <v>2.9260000000000002</v>
      </c>
      <c r="H138">
        <v>23001.84</v>
      </c>
      <c r="I138">
        <v>23001.84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123168.67</v>
      </c>
      <c r="P138" s="3">
        <v>201000000634292</v>
      </c>
      <c r="Q138" t="str">
        <f xml:space="preserve"> "0176161559"</f>
        <v>0176161559</v>
      </c>
      <c r="R138" t="s">
        <v>115</v>
      </c>
      <c r="S138" t="s">
        <v>15</v>
      </c>
      <c r="T138" t="s">
        <v>16</v>
      </c>
    </row>
    <row r="139" spans="1:20" x14ac:dyDescent="0.25">
      <c r="A139" s="1">
        <v>43753</v>
      </c>
      <c r="B139" s="2">
        <v>0</v>
      </c>
      <c r="C139" t="str">
        <f xml:space="preserve"> "204001"</f>
        <v>204001</v>
      </c>
      <c r="D139" t="s">
        <v>84</v>
      </c>
      <c r="E139" t="s">
        <v>24</v>
      </c>
      <c r="F139">
        <v>1000</v>
      </c>
      <c r="G139">
        <v>2.94</v>
      </c>
      <c r="H139">
        <v>100008.05</v>
      </c>
      <c r="I139">
        <v>100008.05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100166.83</v>
      </c>
      <c r="P139" s="3">
        <v>8717084</v>
      </c>
      <c r="Q139" t="s">
        <v>21</v>
      </c>
      <c r="R139" t="str">
        <f xml:space="preserve"> "1057064354"</f>
        <v>1057064354</v>
      </c>
      <c r="S139" t="s">
        <v>20</v>
      </c>
      <c r="T139" t="s">
        <v>16</v>
      </c>
    </row>
    <row r="140" spans="1:20" x14ac:dyDescent="0.25">
      <c r="A140" s="1">
        <v>43752</v>
      </c>
      <c r="B140" s="2">
        <v>0.55368055555555562</v>
      </c>
      <c r="C140" t="str">
        <f xml:space="preserve"> "131810"</f>
        <v>131810</v>
      </c>
      <c r="D140" t="s">
        <v>23</v>
      </c>
      <c r="E140" t="s">
        <v>27</v>
      </c>
      <c r="F140">
        <v>230</v>
      </c>
      <c r="G140">
        <v>2.9260000000000002</v>
      </c>
      <c r="H140">
        <v>23000</v>
      </c>
      <c r="I140">
        <v>-23000.23</v>
      </c>
      <c r="J140">
        <v>0.23</v>
      </c>
      <c r="K140">
        <v>0</v>
      </c>
      <c r="L140">
        <v>0</v>
      </c>
      <c r="M140">
        <v>0</v>
      </c>
      <c r="N140">
        <v>0</v>
      </c>
      <c r="O140">
        <v>158.78</v>
      </c>
      <c r="P140" s="3">
        <v>201000002963947</v>
      </c>
      <c r="Q140" t="str">
        <f xml:space="preserve"> "0176161559"</f>
        <v>0176161559</v>
      </c>
      <c r="R140" t="s">
        <v>115</v>
      </c>
      <c r="S140" t="s">
        <v>15</v>
      </c>
      <c r="T140" t="s">
        <v>16</v>
      </c>
    </row>
    <row r="141" spans="1:20" x14ac:dyDescent="0.25">
      <c r="A141" s="1">
        <v>43752</v>
      </c>
      <c r="B141" s="2">
        <v>0.55299768518518522</v>
      </c>
      <c r="C141" t="str">
        <f xml:space="preserve"> "204001"</f>
        <v>204001</v>
      </c>
      <c r="D141" t="s">
        <v>84</v>
      </c>
      <c r="E141" t="s">
        <v>27</v>
      </c>
      <c r="F141">
        <v>1000</v>
      </c>
      <c r="G141">
        <v>2.94</v>
      </c>
      <c r="H141">
        <v>100000</v>
      </c>
      <c r="I141">
        <v>-100001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23159.01</v>
      </c>
      <c r="P141" s="3">
        <v>8717084</v>
      </c>
      <c r="Q141" t="s">
        <v>21</v>
      </c>
      <c r="R141" t="str">
        <f xml:space="preserve"> "1057064354"</f>
        <v>1057064354</v>
      </c>
      <c r="S141" t="s">
        <v>20</v>
      </c>
      <c r="T141" t="s">
        <v>16</v>
      </c>
    </row>
    <row r="142" spans="1:20" x14ac:dyDescent="0.25">
      <c r="A142" s="1">
        <v>43752</v>
      </c>
      <c r="B142" s="2">
        <v>0.3961574074074074</v>
      </c>
      <c r="C142" t="str">
        <f xml:space="preserve"> "600115"</f>
        <v>600115</v>
      </c>
      <c r="D142" t="s">
        <v>18</v>
      </c>
      <c r="E142" t="s">
        <v>26</v>
      </c>
      <c r="F142">
        <v>3000</v>
      </c>
      <c r="G142">
        <v>5.45</v>
      </c>
      <c r="H142">
        <v>16350</v>
      </c>
      <c r="I142">
        <v>-16355.33</v>
      </c>
      <c r="J142">
        <v>3.87</v>
      </c>
      <c r="K142">
        <v>1.1299999999999999</v>
      </c>
      <c r="L142">
        <v>0</v>
      </c>
      <c r="M142">
        <v>0.33</v>
      </c>
      <c r="N142">
        <v>7600</v>
      </c>
      <c r="O142">
        <v>123160.01</v>
      </c>
      <c r="P142" s="3">
        <v>327909</v>
      </c>
      <c r="Q142" t="s">
        <v>21</v>
      </c>
      <c r="R142" t="str">
        <f xml:space="preserve"> "1057005035"</f>
        <v>1057005035</v>
      </c>
      <c r="S142" t="s">
        <v>20</v>
      </c>
      <c r="T142" t="s">
        <v>16</v>
      </c>
    </row>
    <row r="143" spans="1:20" x14ac:dyDescent="0.25">
      <c r="A143" s="1">
        <v>43752</v>
      </c>
      <c r="B143" s="2">
        <v>0</v>
      </c>
      <c r="C143" t="str">
        <f xml:space="preserve"> "131810"</f>
        <v>131810</v>
      </c>
      <c r="D143" t="s">
        <v>23</v>
      </c>
      <c r="E143" t="s">
        <v>24</v>
      </c>
      <c r="F143">
        <v>40</v>
      </c>
      <c r="G143">
        <v>2.75</v>
      </c>
      <c r="H143">
        <v>4000.3</v>
      </c>
      <c r="I143">
        <v>4000.3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139515.34</v>
      </c>
      <c r="P143" s="3">
        <v>201000001622496</v>
      </c>
      <c r="Q143" t="str">
        <f xml:space="preserve"> "0176161559"</f>
        <v>0176161559</v>
      </c>
      <c r="R143" t="s">
        <v>116</v>
      </c>
      <c r="S143" t="s">
        <v>15</v>
      </c>
      <c r="T143" t="s">
        <v>16</v>
      </c>
    </row>
    <row r="144" spans="1:20" x14ac:dyDescent="0.25">
      <c r="A144" s="1">
        <v>43752</v>
      </c>
      <c r="B144" s="2">
        <v>0</v>
      </c>
      <c r="C144" t="str">
        <f xml:space="preserve"> "131810"</f>
        <v>131810</v>
      </c>
      <c r="D144" t="s">
        <v>23</v>
      </c>
      <c r="E144" t="s">
        <v>24</v>
      </c>
      <c r="F144">
        <v>350</v>
      </c>
      <c r="G144">
        <v>2.93</v>
      </c>
      <c r="H144">
        <v>35002.81</v>
      </c>
      <c r="I144">
        <v>35002.81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135515.04</v>
      </c>
      <c r="P144" s="3">
        <v>201000001241130</v>
      </c>
      <c r="Q144" t="str">
        <f xml:space="preserve"> "0176161559"</f>
        <v>0176161559</v>
      </c>
      <c r="R144" t="s">
        <v>117</v>
      </c>
      <c r="S144" t="s">
        <v>15</v>
      </c>
      <c r="T144" t="s">
        <v>16</v>
      </c>
    </row>
    <row r="145" spans="1:20" x14ac:dyDescent="0.25">
      <c r="A145" s="1">
        <v>43752</v>
      </c>
      <c r="B145" s="2">
        <v>0</v>
      </c>
      <c r="C145" t="str">
        <f xml:space="preserve"> "204001"</f>
        <v>204001</v>
      </c>
      <c r="D145" t="s">
        <v>84</v>
      </c>
      <c r="E145" t="s">
        <v>24</v>
      </c>
      <c r="F145">
        <v>1000</v>
      </c>
      <c r="G145">
        <v>2.9950000000000001</v>
      </c>
      <c r="H145">
        <v>100008.21</v>
      </c>
      <c r="I145">
        <v>100008.21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100512.23</v>
      </c>
      <c r="P145" s="3">
        <v>5361421</v>
      </c>
      <c r="Q145" t="s">
        <v>21</v>
      </c>
      <c r="R145" t="str">
        <f xml:space="preserve"> "1057027769"</f>
        <v>1057027769</v>
      </c>
      <c r="S145" t="s">
        <v>20</v>
      </c>
      <c r="T145" t="s">
        <v>16</v>
      </c>
    </row>
    <row r="146" spans="1:20" x14ac:dyDescent="0.25">
      <c r="A146" s="1">
        <v>43749</v>
      </c>
      <c r="B146" s="2">
        <v>0.62168981481481478</v>
      </c>
      <c r="C146" t="str">
        <f xml:space="preserve"> "131810"</f>
        <v>131810</v>
      </c>
      <c r="D146" t="s">
        <v>23</v>
      </c>
      <c r="E146" t="s">
        <v>27</v>
      </c>
      <c r="F146">
        <v>40</v>
      </c>
      <c r="G146">
        <v>2.75</v>
      </c>
      <c r="H146">
        <v>4000</v>
      </c>
      <c r="I146">
        <v>-4000.04</v>
      </c>
      <c r="J146">
        <v>0.04</v>
      </c>
      <c r="K146">
        <v>0</v>
      </c>
      <c r="L146">
        <v>0</v>
      </c>
      <c r="M146">
        <v>0</v>
      </c>
      <c r="N146">
        <v>0</v>
      </c>
      <c r="O146">
        <v>504.02</v>
      </c>
      <c r="P146" s="3">
        <v>201000004642650</v>
      </c>
      <c r="Q146" t="str">
        <f xml:space="preserve"> "0176161559"</f>
        <v>0176161559</v>
      </c>
      <c r="R146" t="s">
        <v>116</v>
      </c>
      <c r="S146" t="s">
        <v>15</v>
      </c>
      <c r="T146" t="s">
        <v>16</v>
      </c>
    </row>
    <row r="147" spans="1:20" x14ac:dyDescent="0.25">
      <c r="A147" s="1">
        <v>43749</v>
      </c>
      <c r="B147" s="2">
        <v>0.62087962962962961</v>
      </c>
      <c r="C147" t="str">
        <f xml:space="preserve"> "600009"</f>
        <v>600009</v>
      </c>
      <c r="D147" t="s">
        <v>92</v>
      </c>
      <c r="E147" t="s">
        <v>26</v>
      </c>
      <c r="F147">
        <v>200</v>
      </c>
      <c r="G147">
        <v>80.209999999999994</v>
      </c>
      <c r="H147">
        <v>16042</v>
      </c>
      <c r="I147">
        <v>-16047.32</v>
      </c>
      <c r="J147">
        <v>3.9</v>
      </c>
      <c r="K147">
        <v>1.1000000000000001</v>
      </c>
      <c r="L147">
        <v>0</v>
      </c>
      <c r="M147">
        <v>0.32</v>
      </c>
      <c r="N147">
        <v>400</v>
      </c>
      <c r="O147">
        <v>4504.0600000000004</v>
      </c>
      <c r="P147" s="3">
        <v>11136578</v>
      </c>
      <c r="Q147" t="s">
        <v>21</v>
      </c>
      <c r="R147" t="str">
        <f xml:space="preserve"> "1057052399"</f>
        <v>1057052399</v>
      </c>
      <c r="S147" t="s">
        <v>20</v>
      </c>
      <c r="T147" t="s">
        <v>16</v>
      </c>
    </row>
    <row r="148" spans="1:20" x14ac:dyDescent="0.25">
      <c r="A148" s="1">
        <v>43749</v>
      </c>
      <c r="B148" s="2">
        <v>0.61881944444444448</v>
      </c>
      <c r="C148" t="str">
        <f xml:space="preserve"> "159944"</f>
        <v>159944</v>
      </c>
      <c r="D148" t="s">
        <v>25</v>
      </c>
      <c r="E148" t="s">
        <v>26</v>
      </c>
      <c r="F148">
        <v>600</v>
      </c>
      <c r="G148">
        <v>0.70299999999999996</v>
      </c>
      <c r="H148">
        <v>421.8</v>
      </c>
      <c r="I148">
        <v>-421.88</v>
      </c>
      <c r="J148">
        <v>0.06</v>
      </c>
      <c r="K148">
        <v>0.02</v>
      </c>
      <c r="L148">
        <v>0</v>
      </c>
      <c r="M148">
        <v>0</v>
      </c>
      <c r="N148">
        <v>14600</v>
      </c>
      <c r="O148">
        <v>20551.38</v>
      </c>
      <c r="P148" s="3">
        <v>102000017082280</v>
      </c>
      <c r="Q148" t="str">
        <f xml:space="preserve"> "0176161559"</f>
        <v>0176161559</v>
      </c>
      <c r="R148" t="s">
        <v>118</v>
      </c>
      <c r="S148" t="s">
        <v>15</v>
      </c>
      <c r="T148" t="s">
        <v>16</v>
      </c>
    </row>
    <row r="149" spans="1:20" x14ac:dyDescent="0.25">
      <c r="A149" s="1">
        <v>43749</v>
      </c>
      <c r="B149" s="2">
        <v>0.61162037037037031</v>
      </c>
      <c r="C149" t="s">
        <v>34</v>
      </c>
      <c r="D149" t="s">
        <v>34</v>
      </c>
      <c r="E149" t="s">
        <v>107</v>
      </c>
      <c r="F149">
        <v>0</v>
      </c>
      <c r="G149">
        <v>0</v>
      </c>
      <c r="H149">
        <v>0</v>
      </c>
      <c r="I149">
        <v>20000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30635.85</v>
      </c>
      <c r="P149" s="3">
        <v>0</v>
      </c>
      <c r="Q149" t="s">
        <v>34</v>
      </c>
      <c r="R149" t="s">
        <v>34</v>
      </c>
      <c r="S149" t="s">
        <v>34</v>
      </c>
      <c r="T149" t="s">
        <v>34</v>
      </c>
    </row>
    <row r="150" spans="1:20" x14ac:dyDescent="0.25">
      <c r="A150" s="1">
        <v>43749</v>
      </c>
      <c r="B150" s="2">
        <v>0.60396990740740741</v>
      </c>
      <c r="C150" t="str">
        <f xml:space="preserve"> "131810"</f>
        <v>131810</v>
      </c>
      <c r="D150" t="s">
        <v>23</v>
      </c>
      <c r="E150" t="s">
        <v>27</v>
      </c>
      <c r="F150">
        <v>350</v>
      </c>
      <c r="G150">
        <v>2.93</v>
      </c>
      <c r="H150">
        <v>35000</v>
      </c>
      <c r="I150">
        <v>-35000.35</v>
      </c>
      <c r="J150">
        <v>0.35</v>
      </c>
      <c r="K150">
        <v>0</v>
      </c>
      <c r="L150">
        <v>0</v>
      </c>
      <c r="M150">
        <v>0</v>
      </c>
      <c r="N150">
        <v>0</v>
      </c>
      <c r="O150">
        <v>20973.26</v>
      </c>
      <c r="P150" s="3">
        <v>201000003988020</v>
      </c>
      <c r="Q150" t="str">
        <f xml:space="preserve"> "0176161559"</f>
        <v>0176161559</v>
      </c>
      <c r="R150" t="s">
        <v>117</v>
      </c>
      <c r="S150" t="s">
        <v>15</v>
      </c>
      <c r="T150" t="s">
        <v>16</v>
      </c>
    </row>
    <row r="151" spans="1:20" x14ac:dyDescent="0.25">
      <c r="A151" s="1">
        <v>43749</v>
      </c>
      <c r="B151" s="2">
        <v>0.60203703703703704</v>
      </c>
      <c r="C151" t="str">
        <f xml:space="preserve"> "600115"</f>
        <v>600115</v>
      </c>
      <c r="D151" t="s">
        <v>18</v>
      </c>
      <c r="E151" t="s">
        <v>19</v>
      </c>
      <c r="F151">
        <v>6000</v>
      </c>
      <c r="G151">
        <v>5.36</v>
      </c>
      <c r="H151">
        <v>32160</v>
      </c>
      <c r="I151">
        <v>32121.41</v>
      </c>
      <c r="J151">
        <v>3.58</v>
      </c>
      <c r="K151">
        <v>2.21</v>
      </c>
      <c r="L151">
        <v>32.159999999999997</v>
      </c>
      <c r="M151">
        <v>0.64</v>
      </c>
      <c r="N151">
        <v>4600</v>
      </c>
      <c r="O151">
        <v>55973.61</v>
      </c>
      <c r="P151" s="3">
        <v>9830144</v>
      </c>
      <c r="Q151" t="s">
        <v>21</v>
      </c>
      <c r="R151" t="str">
        <f xml:space="preserve"> "1057047205"</f>
        <v>1057047205</v>
      </c>
      <c r="S151" t="s">
        <v>20</v>
      </c>
      <c r="T151" t="s">
        <v>16</v>
      </c>
    </row>
    <row r="152" spans="1:20" x14ac:dyDescent="0.25">
      <c r="A152" s="1">
        <v>43749</v>
      </c>
      <c r="B152" s="2">
        <v>0.46475694444444443</v>
      </c>
      <c r="C152" t="str">
        <f xml:space="preserve"> "204001"</f>
        <v>204001</v>
      </c>
      <c r="D152" t="s">
        <v>84</v>
      </c>
      <c r="E152" t="s">
        <v>27</v>
      </c>
      <c r="F152">
        <v>1000</v>
      </c>
      <c r="G152">
        <v>2.9950000000000001</v>
      </c>
      <c r="H152">
        <v>100000</v>
      </c>
      <c r="I152">
        <v>-100001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23852.2</v>
      </c>
      <c r="P152" s="3">
        <v>5361421</v>
      </c>
      <c r="Q152" t="s">
        <v>21</v>
      </c>
      <c r="R152" t="str">
        <f xml:space="preserve"> "1057027769"</f>
        <v>1057027769</v>
      </c>
      <c r="S152" t="s">
        <v>20</v>
      </c>
      <c r="T152" t="s">
        <v>16</v>
      </c>
    </row>
    <row r="153" spans="1:20" x14ac:dyDescent="0.25">
      <c r="A153" s="1">
        <v>43749</v>
      </c>
      <c r="B153" s="2">
        <v>0.39994212962962966</v>
      </c>
      <c r="C153" t="s">
        <v>34</v>
      </c>
      <c r="D153" t="s">
        <v>34</v>
      </c>
      <c r="E153" t="s">
        <v>107</v>
      </c>
      <c r="F153">
        <v>0</v>
      </c>
      <c r="G153">
        <v>0</v>
      </c>
      <c r="H153">
        <v>0</v>
      </c>
      <c r="I153">
        <v>10000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10635.85</v>
      </c>
      <c r="P153" s="3">
        <v>0</v>
      </c>
      <c r="Q153" t="s">
        <v>34</v>
      </c>
      <c r="R153" t="s">
        <v>34</v>
      </c>
      <c r="S153" t="s">
        <v>34</v>
      </c>
      <c r="T153" t="s">
        <v>34</v>
      </c>
    </row>
    <row r="154" spans="1:20" x14ac:dyDescent="0.25">
      <c r="A154" s="1">
        <v>43749</v>
      </c>
      <c r="B154" s="2">
        <v>0.39781249999999996</v>
      </c>
      <c r="C154" t="str">
        <f xml:space="preserve"> "159944"</f>
        <v>159944</v>
      </c>
      <c r="D154" t="s">
        <v>25</v>
      </c>
      <c r="E154" t="s">
        <v>26</v>
      </c>
      <c r="F154">
        <v>6700</v>
      </c>
      <c r="G154">
        <v>0.69499999999999995</v>
      </c>
      <c r="H154">
        <v>4656.5</v>
      </c>
      <c r="I154">
        <v>-4657.34</v>
      </c>
      <c r="J154">
        <v>0.61</v>
      </c>
      <c r="K154">
        <v>0.23</v>
      </c>
      <c r="L154">
        <v>0</v>
      </c>
      <c r="M154">
        <v>0</v>
      </c>
      <c r="N154">
        <v>14000</v>
      </c>
      <c r="O154">
        <v>123853.2</v>
      </c>
      <c r="P154" s="3">
        <v>102000005676355</v>
      </c>
      <c r="Q154" t="str">
        <f xml:space="preserve"> "0176161559"</f>
        <v>0176161559</v>
      </c>
      <c r="R154" t="s">
        <v>119</v>
      </c>
      <c r="S154" t="s">
        <v>15</v>
      </c>
      <c r="T154" t="s">
        <v>16</v>
      </c>
    </row>
    <row r="155" spans="1:20" x14ac:dyDescent="0.25">
      <c r="A155" s="1">
        <v>43749</v>
      </c>
      <c r="B155" s="2">
        <v>0.39745370370370375</v>
      </c>
      <c r="C155" t="str">
        <f xml:space="preserve"> "600009"</f>
        <v>600009</v>
      </c>
      <c r="D155" t="s">
        <v>92</v>
      </c>
      <c r="E155" t="s">
        <v>26</v>
      </c>
      <c r="F155">
        <v>200</v>
      </c>
      <c r="G155">
        <v>80.84</v>
      </c>
      <c r="H155">
        <v>16168</v>
      </c>
      <c r="I155">
        <v>-16173.32</v>
      </c>
      <c r="J155">
        <v>3.89</v>
      </c>
      <c r="K155">
        <v>1.1100000000000001</v>
      </c>
      <c r="L155">
        <v>0</v>
      </c>
      <c r="M155">
        <v>0.32</v>
      </c>
      <c r="N155">
        <v>200</v>
      </c>
      <c r="O155">
        <v>128510.54</v>
      </c>
      <c r="P155" s="3">
        <v>425210</v>
      </c>
      <c r="Q155" t="s">
        <v>21</v>
      </c>
      <c r="R155" t="str">
        <f xml:space="preserve"> "1057004800"</f>
        <v>1057004800</v>
      </c>
      <c r="S155" t="s">
        <v>20</v>
      </c>
      <c r="T155" t="s">
        <v>16</v>
      </c>
    </row>
    <row r="156" spans="1:20" x14ac:dyDescent="0.25">
      <c r="A156" s="1">
        <v>43749</v>
      </c>
      <c r="B156" s="2">
        <v>0</v>
      </c>
      <c r="C156" t="str">
        <f xml:space="preserve"> "131810"</f>
        <v>131810</v>
      </c>
      <c r="D156" t="s">
        <v>23</v>
      </c>
      <c r="E156" t="s">
        <v>24</v>
      </c>
      <c r="F156">
        <v>140</v>
      </c>
      <c r="G156">
        <v>2.8</v>
      </c>
      <c r="H156">
        <v>14003.22</v>
      </c>
      <c r="I156">
        <v>14003.22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144683.85999999999</v>
      </c>
      <c r="P156" s="3">
        <v>201000001911966</v>
      </c>
      <c r="Q156" t="str">
        <f xml:space="preserve"> "0176161559"</f>
        <v>0176161559</v>
      </c>
      <c r="R156" t="s">
        <v>120</v>
      </c>
      <c r="S156" t="s">
        <v>15</v>
      </c>
      <c r="T156" t="s">
        <v>16</v>
      </c>
    </row>
    <row r="157" spans="1:20" x14ac:dyDescent="0.25">
      <c r="A157" s="1">
        <v>43749</v>
      </c>
      <c r="B157" s="2">
        <v>0</v>
      </c>
      <c r="C157" t="str">
        <f xml:space="preserve"> "204003"</f>
        <v>204003</v>
      </c>
      <c r="D157" t="s">
        <v>121</v>
      </c>
      <c r="E157" t="s">
        <v>24</v>
      </c>
      <c r="F157">
        <v>1000</v>
      </c>
      <c r="G157">
        <v>3.27</v>
      </c>
      <c r="H157">
        <v>100044.79</v>
      </c>
      <c r="I157">
        <v>100044.79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130680.64</v>
      </c>
      <c r="P157" s="3">
        <v>6600240</v>
      </c>
      <c r="Q157" t="s">
        <v>21</v>
      </c>
      <c r="R157" t="str">
        <f xml:space="preserve"> "1057027831"</f>
        <v>1057027831</v>
      </c>
      <c r="S157" t="s">
        <v>20</v>
      </c>
      <c r="T157" t="s">
        <v>16</v>
      </c>
    </row>
    <row r="158" spans="1:20" x14ac:dyDescent="0.25">
      <c r="A158" s="1">
        <v>43748</v>
      </c>
      <c r="B158" s="2">
        <v>0.62711805555555555</v>
      </c>
      <c r="C158" t="str">
        <f xml:space="preserve"> "131810"</f>
        <v>131810</v>
      </c>
      <c r="D158" t="s">
        <v>23</v>
      </c>
      <c r="E158" t="s">
        <v>27</v>
      </c>
      <c r="F158">
        <v>140</v>
      </c>
      <c r="G158">
        <v>2.8</v>
      </c>
      <c r="H158">
        <v>14000</v>
      </c>
      <c r="I158">
        <v>-14000.14</v>
      </c>
      <c r="J158">
        <v>0.14000000000000001</v>
      </c>
      <c r="K158">
        <v>0</v>
      </c>
      <c r="L158">
        <v>0</v>
      </c>
      <c r="M158">
        <v>0</v>
      </c>
      <c r="N158">
        <v>0</v>
      </c>
      <c r="O158">
        <v>635.85</v>
      </c>
      <c r="P158" s="3">
        <v>201000005161263</v>
      </c>
      <c r="Q158" t="str">
        <f xml:space="preserve"> "0176161559"</f>
        <v>0176161559</v>
      </c>
      <c r="R158" t="s">
        <v>120</v>
      </c>
      <c r="S158" t="s">
        <v>15</v>
      </c>
      <c r="T158" t="s">
        <v>16</v>
      </c>
    </row>
    <row r="159" spans="1:20" x14ac:dyDescent="0.25">
      <c r="A159" s="1">
        <v>43746</v>
      </c>
      <c r="B159" s="2">
        <v>0.55150462962962965</v>
      </c>
      <c r="C159" t="str">
        <f xml:space="preserve"> "204003"</f>
        <v>204003</v>
      </c>
      <c r="D159" t="s">
        <v>121</v>
      </c>
      <c r="E159" t="s">
        <v>27</v>
      </c>
      <c r="F159">
        <v>1000</v>
      </c>
      <c r="G159">
        <v>3.27</v>
      </c>
      <c r="H159">
        <v>100000</v>
      </c>
      <c r="I159">
        <v>-100003</v>
      </c>
      <c r="J159">
        <v>3</v>
      </c>
      <c r="K159">
        <v>0</v>
      </c>
      <c r="L159">
        <v>0</v>
      </c>
      <c r="M159">
        <v>0</v>
      </c>
      <c r="N159">
        <v>0</v>
      </c>
      <c r="O159">
        <v>14635.99</v>
      </c>
      <c r="P159" s="3">
        <v>6600240</v>
      </c>
      <c r="Q159" t="s">
        <v>21</v>
      </c>
      <c r="R159" t="str">
        <f xml:space="preserve"> "1057027831"</f>
        <v>1057027831</v>
      </c>
      <c r="S159" t="s">
        <v>20</v>
      </c>
      <c r="T159" t="s">
        <v>16</v>
      </c>
    </row>
    <row r="160" spans="1:20" x14ac:dyDescent="0.25">
      <c r="A160" s="1">
        <v>43746</v>
      </c>
      <c r="B160" s="2">
        <v>0.42892361111111116</v>
      </c>
      <c r="C160" t="str">
        <f xml:space="preserve"> "159944"</f>
        <v>159944</v>
      </c>
      <c r="D160" t="s">
        <v>25</v>
      </c>
      <c r="E160" t="s">
        <v>26</v>
      </c>
      <c r="F160">
        <v>7300</v>
      </c>
      <c r="G160">
        <v>0.69099999999999995</v>
      </c>
      <c r="H160">
        <v>5044.3</v>
      </c>
      <c r="I160">
        <v>-5045.21</v>
      </c>
      <c r="J160">
        <v>0.66</v>
      </c>
      <c r="K160">
        <v>0.25</v>
      </c>
      <c r="L160">
        <v>0</v>
      </c>
      <c r="M160">
        <v>0</v>
      </c>
      <c r="N160">
        <v>7300</v>
      </c>
      <c r="O160">
        <v>114638.99</v>
      </c>
      <c r="P160" s="3">
        <v>104000012149745</v>
      </c>
      <c r="Q160" t="str">
        <f xml:space="preserve"> "0176161559"</f>
        <v>0176161559</v>
      </c>
      <c r="R160" t="s">
        <v>122</v>
      </c>
      <c r="S160" t="s">
        <v>15</v>
      </c>
      <c r="T160" t="s">
        <v>16</v>
      </c>
    </row>
    <row r="161" spans="1:20" x14ac:dyDescent="0.25">
      <c r="A161" s="1">
        <v>43746</v>
      </c>
      <c r="B161" s="2">
        <v>0.39304398148148145</v>
      </c>
      <c r="C161" t="str">
        <f xml:space="preserve"> "603605"</f>
        <v>603605</v>
      </c>
      <c r="D161" t="s">
        <v>77</v>
      </c>
      <c r="E161" t="s">
        <v>26</v>
      </c>
      <c r="F161">
        <v>200</v>
      </c>
      <c r="G161">
        <v>81.694999999999993</v>
      </c>
      <c r="H161">
        <v>16339</v>
      </c>
      <c r="I161">
        <v>-16344.32</v>
      </c>
      <c r="J161">
        <v>3.88</v>
      </c>
      <c r="K161">
        <v>1.1200000000000001</v>
      </c>
      <c r="L161">
        <v>0</v>
      </c>
      <c r="M161">
        <v>0.32</v>
      </c>
      <c r="N161">
        <v>200</v>
      </c>
      <c r="O161">
        <v>119684.2</v>
      </c>
      <c r="P161" s="3">
        <v>101819</v>
      </c>
      <c r="Q161" t="s">
        <v>21</v>
      </c>
      <c r="R161" t="str">
        <f xml:space="preserve"> "1057001942"</f>
        <v>1057001942</v>
      </c>
      <c r="S161" t="s">
        <v>20</v>
      </c>
      <c r="T161" t="s">
        <v>16</v>
      </c>
    </row>
    <row r="162" spans="1:20" x14ac:dyDescent="0.25">
      <c r="A162" s="1">
        <v>43746</v>
      </c>
      <c r="B162" s="2">
        <v>0.36431712962962964</v>
      </c>
      <c r="C162" t="s">
        <v>34</v>
      </c>
      <c r="D162" t="s">
        <v>34</v>
      </c>
      <c r="E162" t="s">
        <v>107</v>
      </c>
      <c r="F162">
        <v>0</v>
      </c>
      <c r="G162">
        <v>0</v>
      </c>
      <c r="H162">
        <v>0</v>
      </c>
      <c r="I162">
        <v>100000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136028.51999999999</v>
      </c>
      <c r="P162" s="3">
        <v>0</v>
      </c>
      <c r="Q162" t="s">
        <v>34</v>
      </c>
      <c r="R162" t="s">
        <v>34</v>
      </c>
      <c r="S162" t="s">
        <v>34</v>
      </c>
      <c r="T162" t="s">
        <v>34</v>
      </c>
    </row>
    <row r="163" spans="1:20" x14ac:dyDescent="0.25">
      <c r="A163" s="1">
        <v>43738</v>
      </c>
      <c r="B163" s="2">
        <v>0.60723379629629626</v>
      </c>
      <c r="C163" t="str">
        <f xml:space="preserve"> "600115"</f>
        <v>600115</v>
      </c>
      <c r="D163" t="s">
        <v>18</v>
      </c>
      <c r="E163" t="s">
        <v>26</v>
      </c>
      <c r="F163">
        <v>2000</v>
      </c>
      <c r="G163">
        <v>5.18</v>
      </c>
      <c r="H163">
        <v>10360</v>
      </c>
      <c r="I163">
        <v>-10365.209999999999</v>
      </c>
      <c r="J163">
        <v>4.29</v>
      </c>
      <c r="K163">
        <v>0.71</v>
      </c>
      <c r="L163">
        <v>0</v>
      </c>
      <c r="M163">
        <v>0.21</v>
      </c>
      <c r="N163">
        <v>10600</v>
      </c>
      <c r="O163">
        <v>36028.519999999997</v>
      </c>
      <c r="P163" s="3">
        <v>8816661</v>
      </c>
      <c r="Q163" t="s">
        <v>21</v>
      </c>
      <c r="R163" t="str">
        <f xml:space="preserve"> "1057036313"</f>
        <v>1057036313</v>
      </c>
      <c r="S163" t="s">
        <v>20</v>
      </c>
      <c r="T163" t="s">
        <v>16</v>
      </c>
    </row>
    <row r="164" spans="1:20" x14ac:dyDescent="0.25">
      <c r="A164" s="1">
        <v>43738</v>
      </c>
      <c r="B164" s="2">
        <v>0.60078703703703706</v>
      </c>
      <c r="C164" t="str">
        <f xml:space="preserve"> "601688"</f>
        <v>601688</v>
      </c>
      <c r="D164" t="s">
        <v>41</v>
      </c>
      <c r="E164" t="s">
        <v>26</v>
      </c>
      <c r="F164">
        <v>600</v>
      </c>
      <c r="G164">
        <v>19.05</v>
      </c>
      <c r="H164">
        <v>11430</v>
      </c>
      <c r="I164">
        <v>-11435.23</v>
      </c>
      <c r="J164">
        <v>4.21</v>
      </c>
      <c r="K164">
        <v>0.79</v>
      </c>
      <c r="L164">
        <v>0</v>
      </c>
      <c r="M164">
        <v>0.23</v>
      </c>
      <c r="N164">
        <v>3300</v>
      </c>
      <c r="O164">
        <v>46393.73</v>
      </c>
      <c r="P164" s="3">
        <v>8310682</v>
      </c>
      <c r="Q164" t="s">
        <v>21</v>
      </c>
      <c r="R164" t="str">
        <f xml:space="preserve"> "1057035117"</f>
        <v>1057035117</v>
      </c>
      <c r="S164" t="s">
        <v>20</v>
      </c>
      <c r="T164" t="s">
        <v>16</v>
      </c>
    </row>
    <row r="165" spans="1:20" x14ac:dyDescent="0.25">
      <c r="A165" s="1">
        <v>43738</v>
      </c>
      <c r="B165" s="2">
        <v>0.60009259259259262</v>
      </c>
      <c r="C165" t="str">
        <f xml:space="preserve"> "000528"</f>
        <v>000528</v>
      </c>
      <c r="D165" t="s">
        <v>197</v>
      </c>
      <c r="E165" t="s">
        <v>19</v>
      </c>
      <c r="F165">
        <v>1800</v>
      </c>
      <c r="G165">
        <v>6.22</v>
      </c>
      <c r="H165">
        <v>11196</v>
      </c>
      <c r="I165">
        <v>11179.8</v>
      </c>
      <c r="J165">
        <v>4.01</v>
      </c>
      <c r="K165">
        <v>0.99</v>
      </c>
      <c r="L165">
        <v>11.2</v>
      </c>
      <c r="M165">
        <v>0</v>
      </c>
      <c r="N165">
        <v>0</v>
      </c>
      <c r="O165">
        <v>57828.959999999999</v>
      </c>
      <c r="P165" s="3">
        <v>104000013282873</v>
      </c>
      <c r="Q165" t="str">
        <f xml:space="preserve"> "0176161559"</f>
        <v>0176161559</v>
      </c>
      <c r="R165" t="s">
        <v>198</v>
      </c>
      <c r="S165" t="s">
        <v>15</v>
      </c>
      <c r="T165" t="s">
        <v>16</v>
      </c>
    </row>
    <row r="166" spans="1:20" x14ac:dyDescent="0.25">
      <c r="A166" s="1">
        <v>43738</v>
      </c>
      <c r="B166" s="2">
        <v>0.39672453703703708</v>
      </c>
      <c r="C166" t="str">
        <f xml:space="preserve"> "002572"</f>
        <v>002572</v>
      </c>
      <c r="D166" t="s">
        <v>87</v>
      </c>
      <c r="E166" t="s">
        <v>26</v>
      </c>
      <c r="F166">
        <v>1800</v>
      </c>
      <c r="G166">
        <v>17.3</v>
      </c>
      <c r="H166">
        <v>31140</v>
      </c>
      <c r="I166">
        <v>-31145.61</v>
      </c>
      <c r="J166">
        <v>2.85</v>
      </c>
      <c r="K166">
        <v>2.76</v>
      </c>
      <c r="L166">
        <v>0</v>
      </c>
      <c r="M166">
        <v>0</v>
      </c>
      <c r="N166">
        <v>1800</v>
      </c>
      <c r="O166">
        <v>46649.16</v>
      </c>
      <c r="P166" s="3">
        <v>104000000813695</v>
      </c>
      <c r="Q166" t="str">
        <f xml:space="preserve"> "0176161559"</f>
        <v>0176161559</v>
      </c>
      <c r="R166" t="s">
        <v>199</v>
      </c>
      <c r="S166" t="s">
        <v>15</v>
      </c>
      <c r="T166" t="s">
        <v>16</v>
      </c>
    </row>
    <row r="167" spans="1:20" x14ac:dyDescent="0.25">
      <c r="A167" s="1">
        <v>43738</v>
      </c>
      <c r="B167" s="2">
        <v>0.39199074074074075</v>
      </c>
      <c r="C167" t="str">
        <f xml:space="preserve"> "002891"</f>
        <v>002891</v>
      </c>
      <c r="D167" t="s">
        <v>32</v>
      </c>
      <c r="E167" t="s">
        <v>26</v>
      </c>
      <c r="F167">
        <v>1500</v>
      </c>
      <c r="G167">
        <v>21.17</v>
      </c>
      <c r="H167">
        <v>31755</v>
      </c>
      <c r="I167">
        <v>-31760.720000000001</v>
      </c>
      <c r="J167">
        <v>2.91</v>
      </c>
      <c r="K167">
        <v>2.81</v>
      </c>
      <c r="L167">
        <v>0</v>
      </c>
      <c r="M167">
        <v>0</v>
      </c>
      <c r="N167">
        <v>1500</v>
      </c>
      <c r="O167">
        <v>77794.77</v>
      </c>
      <c r="P167" s="3">
        <v>102000000223211</v>
      </c>
      <c r="Q167" t="str">
        <f xml:space="preserve"> "0176161559"</f>
        <v>0176161559</v>
      </c>
      <c r="R167" t="s">
        <v>200</v>
      </c>
      <c r="S167" t="s">
        <v>15</v>
      </c>
      <c r="T167" t="s">
        <v>16</v>
      </c>
    </row>
    <row r="168" spans="1:20" x14ac:dyDescent="0.25">
      <c r="A168" s="1">
        <v>43738</v>
      </c>
      <c r="B168" s="2">
        <v>0.39166666666666666</v>
      </c>
      <c r="C168" t="str">
        <f xml:space="preserve"> "000895"</f>
        <v>000895</v>
      </c>
      <c r="D168" t="s">
        <v>31</v>
      </c>
      <c r="E168" t="s">
        <v>26</v>
      </c>
      <c r="F168">
        <v>1300</v>
      </c>
      <c r="G168">
        <v>24.15</v>
      </c>
      <c r="H168">
        <v>31395</v>
      </c>
      <c r="I168">
        <v>-31400.65</v>
      </c>
      <c r="J168">
        <v>2.86</v>
      </c>
      <c r="K168">
        <v>2.79</v>
      </c>
      <c r="L168">
        <v>0</v>
      </c>
      <c r="M168">
        <v>0</v>
      </c>
      <c r="N168">
        <v>1800</v>
      </c>
      <c r="O168">
        <v>109555.49</v>
      </c>
      <c r="P168" s="3">
        <v>104000000206249</v>
      </c>
      <c r="Q168" t="str">
        <f xml:space="preserve"> "0176161559"</f>
        <v>0176161559</v>
      </c>
      <c r="R168" t="s">
        <v>201</v>
      </c>
      <c r="S168" t="s">
        <v>15</v>
      </c>
      <c r="T168" t="s">
        <v>16</v>
      </c>
    </row>
    <row r="169" spans="1:20" x14ac:dyDescent="0.25">
      <c r="A169" s="1">
        <v>43738</v>
      </c>
      <c r="B169" s="2">
        <v>0</v>
      </c>
      <c r="C169" t="str">
        <f xml:space="preserve"> "131811"</f>
        <v>131811</v>
      </c>
      <c r="D169" t="s">
        <v>202</v>
      </c>
      <c r="E169" t="s">
        <v>24</v>
      </c>
      <c r="F169">
        <v>400</v>
      </c>
      <c r="G169">
        <v>2.52</v>
      </c>
      <c r="H169">
        <v>40030.379999999997</v>
      </c>
      <c r="I169">
        <v>40030.379999999997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140956.14000000001</v>
      </c>
      <c r="P169" s="3">
        <v>201000000267875</v>
      </c>
      <c r="Q169" t="str">
        <f xml:space="preserve"> "0176161559"</f>
        <v>0176161559</v>
      </c>
      <c r="R169" t="s">
        <v>203</v>
      </c>
      <c r="S169" t="s">
        <v>15</v>
      </c>
      <c r="T169" t="s">
        <v>16</v>
      </c>
    </row>
    <row r="170" spans="1:20" x14ac:dyDescent="0.25">
      <c r="A170" s="1">
        <v>43738</v>
      </c>
      <c r="B170" s="2">
        <v>0</v>
      </c>
      <c r="C170" t="str">
        <f xml:space="preserve"> "204002"</f>
        <v>204002</v>
      </c>
      <c r="D170" t="s">
        <v>204</v>
      </c>
      <c r="E170" t="s">
        <v>24</v>
      </c>
      <c r="F170">
        <v>1000</v>
      </c>
      <c r="G170">
        <v>2.7250000000000001</v>
      </c>
      <c r="H170">
        <v>100082.12</v>
      </c>
      <c r="I170">
        <v>100082.12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100925.75999999999</v>
      </c>
      <c r="P170" s="3">
        <v>4921443</v>
      </c>
      <c r="Q170" t="s">
        <v>21</v>
      </c>
      <c r="R170" t="str">
        <f xml:space="preserve"> "1057024848"</f>
        <v>1057024848</v>
      </c>
      <c r="S170" t="s">
        <v>20</v>
      </c>
      <c r="T170" t="s">
        <v>16</v>
      </c>
    </row>
    <row r="171" spans="1:20" x14ac:dyDescent="0.25">
      <c r="A171" s="1">
        <v>43734</v>
      </c>
      <c r="B171" s="2">
        <v>0.54736111111111108</v>
      </c>
      <c r="C171" t="str">
        <f xml:space="preserve"> "131811"</f>
        <v>131811</v>
      </c>
      <c r="D171" t="s">
        <v>350</v>
      </c>
      <c r="E171" t="s">
        <v>27</v>
      </c>
      <c r="F171">
        <v>400</v>
      </c>
      <c r="G171">
        <v>2.52</v>
      </c>
      <c r="H171">
        <v>40000</v>
      </c>
      <c r="I171">
        <v>-40000.800000000003</v>
      </c>
      <c r="J171">
        <v>0.8</v>
      </c>
      <c r="K171">
        <v>0</v>
      </c>
      <c r="L171">
        <v>0</v>
      </c>
      <c r="M171">
        <v>0</v>
      </c>
      <c r="N171">
        <v>0</v>
      </c>
      <c r="O171">
        <v>843.64</v>
      </c>
      <c r="P171" s="3">
        <v>201000002594018</v>
      </c>
      <c r="Q171" t="str">
        <f xml:space="preserve"> "0176161559"</f>
        <v>0176161559</v>
      </c>
      <c r="R171" t="s">
        <v>203</v>
      </c>
      <c r="S171" t="s">
        <v>15</v>
      </c>
      <c r="T171" t="s">
        <v>16</v>
      </c>
    </row>
    <row r="172" spans="1:20" x14ac:dyDescent="0.25">
      <c r="A172" s="1">
        <v>43734</v>
      </c>
      <c r="B172" s="2">
        <v>0.4305208333333333</v>
      </c>
      <c r="C172" t="str">
        <f xml:space="preserve"> "204002"</f>
        <v>204002</v>
      </c>
      <c r="D172" t="s">
        <v>204</v>
      </c>
      <c r="E172" t="s">
        <v>27</v>
      </c>
      <c r="F172">
        <v>1000</v>
      </c>
      <c r="G172">
        <v>2.7250000000000001</v>
      </c>
      <c r="H172">
        <v>100000</v>
      </c>
      <c r="I172">
        <v>-100002</v>
      </c>
      <c r="J172">
        <v>2</v>
      </c>
      <c r="K172">
        <v>0</v>
      </c>
      <c r="L172">
        <v>0</v>
      </c>
      <c r="M172">
        <v>0</v>
      </c>
      <c r="N172">
        <v>0</v>
      </c>
      <c r="O172">
        <v>40844.44</v>
      </c>
      <c r="P172" s="3">
        <v>4921443</v>
      </c>
      <c r="Q172" t="s">
        <v>21</v>
      </c>
      <c r="R172" t="str">
        <f xml:space="preserve"> "1057024848"</f>
        <v>1057024848</v>
      </c>
      <c r="S172" t="s">
        <v>20</v>
      </c>
      <c r="T172" t="s">
        <v>16</v>
      </c>
    </row>
    <row r="173" spans="1:20" x14ac:dyDescent="0.25">
      <c r="A173" s="1">
        <v>43734</v>
      </c>
      <c r="B173" s="2">
        <v>0.41262731481481479</v>
      </c>
      <c r="C173" t="s">
        <v>34</v>
      </c>
      <c r="D173" t="s">
        <v>34</v>
      </c>
      <c r="E173" t="s">
        <v>107</v>
      </c>
      <c r="F173">
        <v>0</v>
      </c>
      <c r="G173">
        <v>0</v>
      </c>
      <c r="H173">
        <v>0</v>
      </c>
      <c r="I173">
        <v>140000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140846.44</v>
      </c>
      <c r="P173" s="3">
        <v>0</v>
      </c>
      <c r="Q173" t="s">
        <v>34</v>
      </c>
      <c r="R173" t="s">
        <v>34</v>
      </c>
      <c r="S173" t="s">
        <v>34</v>
      </c>
      <c r="T173" t="s">
        <v>34</v>
      </c>
    </row>
    <row r="174" spans="1:20" x14ac:dyDescent="0.25">
      <c r="A174" s="1">
        <v>43731</v>
      </c>
      <c r="B174" s="2">
        <v>0.74837962962962967</v>
      </c>
      <c r="C174" t="s">
        <v>34</v>
      </c>
      <c r="D174" t="s">
        <v>34</v>
      </c>
      <c r="E174" t="s">
        <v>130</v>
      </c>
      <c r="F174">
        <v>0</v>
      </c>
      <c r="G174">
        <v>0</v>
      </c>
      <c r="H174">
        <v>0</v>
      </c>
      <c r="I174">
        <v>4.66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846.44</v>
      </c>
      <c r="P174" s="3" t="s">
        <v>34</v>
      </c>
      <c r="Q174" t="s">
        <v>34</v>
      </c>
      <c r="R174" t="s">
        <v>34</v>
      </c>
      <c r="S174" t="s">
        <v>34</v>
      </c>
      <c r="T174" t="s">
        <v>34</v>
      </c>
    </row>
    <row r="175" spans="1:20" x14ac:dyDescent="0.25">
      <c r="A175" s="1">
        <v>43712</v>
      </c>
      <c r="B175" s="2">
        <v>0.59258101851851852</v>
      </c>
      <c r="C175" t="str">
        <f xml:space="preserve"> "000895"</f>
        <v>000895</v>
      </c>
      <c r="D175" t="s">
        <v>31</v>
      </c>
      <c r="E175" t="s">
        <v>26</v>
      </c>
      <c r="F175">
        <v>500</v>
      </c>
      <c r="G175">
        <v>21.9</v>
      </c>
      <c r="H175">
        <v>10950</v>
      </c>
      <c r="I175">
        <v>-10955</v>
      </c>
      <c r="J175">
        <v>4.03</v>
      </c>
      <c r="K175">
        <v>0.97</v>
      </c>
      <c r="L175">
        <v>0</v>
      </c>
      <c r="M175">
        <v>0</v>
      </c>
      <c r="N175">
        <v>500</v>
      </c>
      <c r="O175">
        <v>841.78</v>
      </c>
      <c r="P175" s="3">
        <v>101000017587539</v>
      </c>
      <c r="Q175" t="str">
        <f xml:space="preserve"> "0176161559"</f>
        <v>0176161559</v>
      </c>
      <c r="R175" t="s">
        <v>205</v>
      </c>
      <c r="S175" t="s">
        <v>15</v>
      </c>
      <c r="T175" t="s">
        <v>16</v>
      </c>
    </row>
    <row r="176" spans="1:20" x14ac:dyDescent="0.25">
      <c r="A176" s="1">
        <v>43711</v>
      </c>
      <c r="B176" s="2">
        <v>0</v>
      </c>
      <c r="C176" t="str">
        <f xml:space="preserve"> "601318"</f>
        <v>601318</v>
      </c>
      <c r="D176" t="s">
        <v>36</v>
      </c>
      <c r="E176" t="s">
        <v>135</v>
      </c>
      <c r="F176">
        <v>500</v>
      </c>
      <c r="G176">
        <v>0</v>
      </c>
      <c r="H176">
        <v>375</v>
      </c>
      <c r="I176">
        <v>375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11796.78</v>
      </c>
      <c r="P176" s="3">
        <v>0</v>
      </c>
      <c r="Q176" t="s">
        <v>21</v>
      </c>
      <c r="R176" t="s">
        <v>34</v>
      </c>
      <c r="S176" t="s">
        <v>20</v>
      </c>
      <c r="T176" t="s">
        <v>16</v>
      </c>
    </row>
    <row r="177" spans="1:20" x14ac:dyDescent="0.25">
      <c r="A177" s="1">
        <v>43705</v>
      </c>
      <c r="B177" s="2">
        <v>0</v>
      </c>
      <c r="C177" t="str">
        <f xml:space="preserve"> "601688"</f>
        <v>601688</v>
      </c>
      <c r="D177" t="s">
        <v>41</v>
      </c>
      <c r="E177" t="s">
        <v>37</v>
      </c>
      <c r="F177">
        <v>0</v>
      </c>
      <c r="G177">
        <v>0</v>
      </c>
      <c r="H177">
        <v>0</v>
      </c>
      <c r="I177">
        <v>-6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11421.78</v>
      </c>
      <c r="P177" s="3" t="s">
        <v>34</v>
      </c>
      <c r="Q177" t="s">
        <v>21</v>
      </c>
      <c r="R177" t="s">
        <v>34</v>
      </c>
      <c r="S177" t="s">
        <v>20</v>
      </c>
      <c r="T177" t="s">
        <v>16</v>
      </c>
    </row>
    <row r="178" spans="1:20" x14ac:dyDescent="0.25">
      <c r="A178" s="1">
        <v>43705</v>
      </c>
      <c r="B178" s="2">
        <v>0</v>
      </c>
      <c r="C178" t="str">
        <f xml:space="preserve"> "601688"</f>
        <v>601688</v>
      </c>
      <c r="D178" t="s">
        <v>41</v>
      </c>
      <c r="E178" t="s">
        <v>37</v>
      </c>
      <c r="F178">
        <v>0</v>
      </c>
      <c r="G178">
        <v>0</v>
      </c>
      <c r="H178">
        <v>0</v>
      </c>
      <c r="I178">
        <v>-6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11427.78</v>
      </c>
      <c r="P178" s="3" t="s">
        <v>34</v>
      </c>
      <c r="Q178" t="s">
        <v>21</v>
      </c>
      <c r="R178" t="s">
        <v>34</v>
      </c>
      <c r="S178" t="s">
        <v>20</v>
      </c>
      <c r="T178" t="s">
        <v>16</v>
      </c>
    </row>
    <row r="179" spans="1:20" x14ac:dyDescent="0.25">
      <c r="A179" s="1">
        <v>43705</v>
      </c>
      <c r="B179" s="2">
        <v>0</v>
      </c>
      <c r="C179" t="str">
        <f xml:space="preserve"> "601688"</f>
        <v>601688</v>
      </c>
      <c r="D179" t="s">
        <v>41</v>
      </c>
      <c r="E179" t="s">
        <v>37</v>
      </c>
      <c r="F179">
        <v>0</v>
      </c>
      <c r="G179">
        <v>0</v>
      </c>
      <c r="H179">
        <v>0</v>
      </c>
      <c r="I179">
        <v>-3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11433.78</v>
      </c>
      <c r="P179" s="3" t="s">
        <v>34</v>
      </c>
      <c r="Q179" t="s">
        <v>21</v>
      </c>
      <c r="R179" t="s">
        <v>34</v>
      </c>
      <c r="S179" t="s">
        <v>20</v>
      </c>
      <c r="T179" t="s">
        <v>16</v>
      </c>
    </row>
    <row r="180" spans="1:20" x14ac:dyDescent="0.25">
      <c r="A180" s="1">
        <v>43704</v>
      </c>
      <c r="B180" s="2">
        <v>0.47396990740740735</v>
      </c>
      <c r="C180" t="str">
        <f xml:space="preserve"> "000528"</f>
        <v>000528</v>
      </c>
      <c r="D180" t="s">
        <v>197</v>
      </c>
      <c r="E180" t="s">
        <v>26</v>
      </c>
      <c r="F180">
        <v>1800</v>
      </c>
      <c r="G180">
        <v>6.27</v>
      </c>
      <c r="H180">
        <v>11286</v>
      </c>
      <c r="I180">
        <v>-11291</v>
      </c>
      <c r="J180">
        <v>4.01</v>
      </c>
      <c r="K180">
        <v>0.99</v>
      </c>
      <c r="L180">
        <v>0</v>
      </c>
      <c r="M180">
        <v>0</v>
      </c>
      <c r="N180">
        <v>1800</v>
      </c>
      <c r="O180">
        <v>11436.78</v>
      </c>
      <c r="P180" s="3">
        <v>101000012989063</v>
      </c>
      <c r="Q180" t="str">
        <f xml:space="preserve"> "0176161559"</f>
        <v>0176161559</v>
      </c>
      <c r="R180" t="s">
        <v>206</v>
      </c>
      <c r="S180" t="s">
        <v>15</v>
      </c>
      <c r="T180" t="s">
        <v>16</v>
      </c>
    </row>
    <row r="181" spans="1:20" x14ac:dyDescent="0.25">
      <c r="A181" s="1">
        <v>43704</v>
      </c>
      <c r="B181" s="2">
        <v>0.4728472222222222</v>
      </c>
      <c r="C181" t="str">
        <f xml:space="preserve"> "600115"</f>
        <v>600115</v>
      </c>
      <c r="D181" t="s">
        <v>18</v>
      </c>
      <c r="E181" t="s">
        <v>19</v>
      </c>
      <c r="F181">
        <v>2000</v>
      </c>
      <c r="G181">
        <v>5.19</v>
      </c>
      <c r="H181">
        <v>10380</v>
      </c>
      <c r="I181">
        <v>10364.41</v>
      </c>
      <c r="J181">
        <v>4.28</v>
      </c>
      <c r="K181">
        <v>0.72</v>
      </c>
      <c r="L181">
        <v>10.38</v>
      </c>
      <c r="M181">
        <v>0.21</v>
      </c>
      <c r="N181">
        <v>8600</v>
      </c>
      <c r="O181">
        <v>22727.78</v>
      </c>
      <c r="P181" s="3">
        <v>8257875</v>
      </c>
      <c r="Q181" t="s">
        <v>21</v>
      </c>
      <c r="R181" t="str">
        <f xml:space="preserve"> "1057039710"</f>
        <v>1057039710</v>
      </c>
      <c r="S181" t="s">
        <v>20</v>
      </c>
      <c r="T181" t="s">
        <v>16</v>
      </c>
    </row>
    <row r="182" spans="1:20" x14ac:dyDescent="0.25">
      <c r="A182" s="1">
        <v>43704</v>
      </c>
      <c r="B182" s="2">
        <v>0.47262731481481479</v>
      </c>
      <c r="C182" t="str">
        <f xml:space="preserve"> "601688"</f>
        <v>601688</v>
      </c>
      <c r="D182" t="s">
        <v>41</v>
      </c>
      <c r="E182" t="s">
        <v>19</v>
      </c>
      <c r="F182">
        <v>500</v>
      </c>
      <c r="G182">
        <v>19.89</v>
      </c>
      <c r="H182">
        <v>9945</v>
      </c>
      <c r="I182">
        <v>9929.85</v>
      </c>
      <c r="J182">
        <v>4.32</v>
      </c>
      <c r="K182">
        <v>0.68</v>
      </c>
      <c r="L182">
        <v>9.9499999999999993</v>
      </c>
      <c r="M182">
        <v>0.2</v>
      </c>
      <c r="N182">
        <v>2700</v>
      </c>
      <c r="O182">
        <v>12363.37</v>
      </c>
      <c r="P182" s="3">
        <v>8245808</v>
      </c>
      <c r="Q182" t="s">
        <v>21</v>
      </c>
      <c r="R182" t="str">
        <f xml:space="preserve"> "1057039661"</f>
        <v>1057039661</v>
      </c>
      <c r="S182" t="s">
        <v>20</v>
      </c>
      <c r="T182" t="s">
        <v>16</v>
      </c>
    </row>
    <row r="183" spans="1:20" x14ac:dyDescent="0.25">
      <c r="A183" s="1">
        <v>43692</v>
      </c>
      <c r="B183" s="2">
        <v>0</v>
      </c>
      <c r="C183" t="str">
        <f xml:space="preserve"> "601688"</f>
        <v>601688</v>
      </c>
      <c r="D183" t="s">
        <v>41</v>
      </c>
      <c r="E183" t="s">
        <v>135</v>
      </c>
      <c r="F183">
        <v>3200</v>
      </c>
      <c r="G183">
        <v>0</v>
      </c>
      <c r="H183">
        <v>960</v>
      </c>
      <c r="I183">
        <v>960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2433.52</v>
      </c>
      <c r="P183" s="3">
        <v>0</v>
      </c>
      <c r="Q183" t="s">
        <v>21</v>
      </c>
      <c r="R183" t="s">
        <v>34</v>
      </c>
      <c r="S183" t="s">
        <v>20</v>
      </c>
      <c r="T183" t="s">
        <v>16</v>
      </c>
    </row>
    <row r="184" spans="1:20" x14ac:dyDescent="0.25">
      <c r="A184" s="1">
        <v>43683</v>
      </c>
      <c r="B184" s="2">
        <v>0.55127314814814821</v>
      </c>
      <c r="C184" t="str">
        <f xml:space="preserve"> "601688"</f>
        <v>601688</v>
      </c>
      <c r="D184" t="s">
        <v>41</v>
      </c>
      <c r="E184" t="s">
        <v>26</v>
      </c>
      <c r="F184">
        <v>1700</v>
      </c>
      <c r="G184">
        <v>19.21</v>
      </c>
      <c r="H184">
        <v>32657</v>
      </c>
      <c r="I184">
        <v>-32663.53</v>
      </c>
      <c r="J184">
        <v>3.64</v>
      </c>
      <c r="K184">
        <v>2.2400000000000002</v>
      </c>
      <c r="L184">
        <v>0</v>
      </c>
      <c r="M184">
        <v>0.65</v>
      </c>
      <c r="N184">
        <v>3200</v>
      </c>
      <c r="O184">
        <v>1473.52</v>
      </c>
      <c r="P184" s="3">
        <v>11811292</v>
      </c>
      <c r="Q184" t="s">
        <v>21</v>
      </c>
      <c r="R184" t="str">
        <f xml:space="preserve"> "1057053168"</f>
        <v>1057053168</v>
      </c>
      <c r="S184" t="s">
        <v>20</v>
      </c>
      <c r="T184" t="s">
        <v>16</v>
      </c>
    </row>
    <row r="185" spans="1:20" x14ac:dyDescent="0.25">
      <c r="A185" s="1">
        <v>43683</v>
      </c>
      <c r="B185" s="2">
        <v>0.39134259259259263</v>
      </c>
      <c r="C185" t="str">
        <f xml:space="preserve"> "002508"</f>
        <v>002508</v>
      </c>
      <c r="D185" t="s">
        <v>28</v>
      </c>
      <c r="E185" t="s">
        <v>19</v>
      </c>
      <c r="F185">
        <v>1100</v>
      </c>
      <c r="G185">
        <v>22.29</v>
      </c>
      <c r="H185">
        <v>24519</v>
      </c>
      <c r="I185">
        <v>24489.48</v>
      </c>
      <c r="J185">
        <v>2.83</v>
      </c>
      <c r="K185">
        <v>2.17</v>
      </c>
      <c r="L185">
        <v>24.52</v>
      </c>
      <c r="M185">
        <v>0</v>
      </c>
      <c r="N185">
        <v>0</v>
      </c>
      <c r="O185">
        <v>34137.050000000003</v>
      </c>
      <c r="P185" s="3">
        <v>102000000226439</v>
      </c>
      <c r="Q185" t="str">
        <f xml:space="preserve"> "0176161559"</f>
        <v>0176161559</v>
      </c>
      <c r="R185" t="s">
        <v>207</v>
      </c>
      <c r="S185" t="s">
        <v>15</v>
      </c>
      <c r="T185" t="s">
        <v>16</v>
      </c>
    </row>
    <row r="186" spans="1:20" x14ac:dyDescent="0.25">
      <c r="A186" s="1">
        <v>43679</v>
      </c>
      <c r="B186" s="2">
        <v>0.55653935185185188</v>
      </c>
      <c r="C186" t="str">
        <f xml:space="preserve"> "601688"</f>
        <v>601688</v>
      </c>
      <c r="D186" t="s">
        <v>41</v>
      </c>
      <c r="E186" t="s">
        <v>26</v>
      </c>
      <c r="F186">
        <v>600</v>
      </c>
      <c r="G186">
        <v>19.45</v>
      </c>
      <c r="H186">
        <v>11670</v>
      </c>
      <c r="I186">
        <v>-11675.23</v>
      </c>
      <c r="J186">
        <v>4.2</v>
      </c>
      <c r="K186">
        <v>0.8</v>
      </c>
      <c r="L186">
        <v>0</v>
      </c>
      <c r="M186">
        <v>0.23</v>
      </c>
      <c r="N186">
        <v>1500</v>
      </c>
      <c r="O186">
        <v>9647.57</v>
      </c>
      <c r="P186" s="3">
        <v>9767445</v>
      </c>
      <c r="Q186" t="s">
        <v>21</v>
      </c>
      <c r="R186" t="str">
        <f xml:space="preserve"> "1057045928"</f>
        <v>1057045928</v>
      </c>
      <c r="S186" t="s">
        <v>20</v>
      </c>
      <c r="T186" t="s">
        <v>16</v>
      </c>
    </row>
    <row r="187" spans="1:20" x14ac:dyDescent="0.25">
      <c r="A187" s="1">
        <v>43679</v>
      </c>
      <c r="B187" s="2">
        <v>0.55547453703703698</v>
      </c>
      <c r="C187" t="str">
        <f xml:space="preserve"> "002508"</f>
        <v>002508</v>
      </c>
      <c r="D187" t="s">
        <v>28</v>
      </c>
      <c r="E187" t="s">
        <v>26</v>
      </c>
      <c r="F187">
        <v>500</v>
      </c>
      <c r="G187">
        <v>23.18</v>
      </c>
      <c r="H187">
        <v>11590</v>
      </c>
      <c r="I187">
        <v>-11595</v>
      </c>
      <c r="J187">
        <v>3.98</v>
      </c>
      <c r="K187">
        <v>1.02</v>
      </c>
      <c r="L187">
        <v>0</v>
      </c>
      <c r="M187">
        <v>0</v>
      </c>
      <c r="N187">
        <v>1100</v>
      </c>
      <c r="O187">
        <v>21322.799999999999</v>
      </c>
      <c r="P187" s="3">
        <v>101000013243407</v>
      </c>
      <c r="Q187" t="str">
        <f xml:space="preserve"> "0176161559"</f>
        <v>0176161559</v>
      </c>
      <c r="R187" t="s">
        <v>208</v>
      </c>
      <c r="S187" t="s">
        <v>15</v>
      </c>
      <c r="T187" t="s">
        <v>16</v>
      </c>
    </row>
    <row r="188" spans="1:20" x14ac:dyDescent="0.25">
      <c r="A188" s="1">
        <v>43679</v>
      </c>
      <c r="B188" s="2">
        <v>0.45704861111111111</v>
      </c>
      <c r="C188" t="str">
        <f xml:space="preserve"> "113026"</f>
        <v>113026</v>
      </c>
      <c r="D188" t="s">
        <v>139</v>
      </c>
      <c r="E188" t="s">
        <v>19</v>
      </c>
      <c r="F188">
        <v>10</v>
      </c>
      <c r="G188">
        <v>106.41</v>
      </c>
      <c r="H188">
        <v>1064.0999999999999</v>
      </c>
      <c r="I188">
        <v>1063.9100000000001</v>
      </c>
      <c r="J188">
        <v>0.19</v>
      </c>
      <c r="K188">
        <v>0</v>
      </c>
      <c r="L188">
        <v>0</v>
      </c>
      <c r="M188">
        <v>0</v>
      </c>
      <c r="N188">
        <v>0</v>
      </c>
      <c r="O188">
        <v>32917.800000000003</v>
      </c>
      <c r="P188" s="3">
        <v>7271558</v>
      </c>
      <c r="Q188" t="s">
        <v>21</v>
      </c>
      <c r="R188" t="str">
        <f xml:space="preserve"> "1057035793"</f>
        <v>1057035793</v>
      </c>
      <c r="S188" t="s">
        <v>20</v>
      </c>
      <c r="T188" t="s">
        <v>16</v>
      </c>
    </row>
    <row r="189" spans="1:20" x14ac:dyDescent="0.25">
      <c r="A189" s="1">
        <v>43679</v>
      </c>
      <c r="B189" s="2">
        <v>0.45696759259259262</v>
      </c>
      <c r="C189" t="str">
        <f xml:space="preserve"> "127012"</f>
        <v>127012</v>
      </c>
      <c r="D189" t="s">
        <v>209</v>
      </c>
      <c r="E189" t="s">
        <v>19</v>
      </c>
      <c r="F189">
        <v>10</v>
      </c>
      <c r="G189">
        <v>107.125</v>
      </c>
      <c r="H189">
        <v>1071.25</v>
      </c>
      <c r="I189">
        <v>1071.06</v>
      </c>
      <c r="J189">
        <v>0.15</v>
      </c>
      <c r="K189">
        <v>0.04</v>
      </c>
      <c r="L189">
        <v>0</v>
      </c>
      <c r="M189">
        <v>0</v>
      </c>
      <c r="N189">
        <v>0</v>
      </c>
      <c r="O189">
        <v>31853.89</v>
      </c>
      <c r="P189" s="3">
        <v>104000009029942</v>
      </c>
      <c r="Q189" t="str">
        <f xml:space="preserve"> "0176161559"</f>
        <v>0176161559</v>
      </c>
      <c r="R189" t="s">
        <v>210</v>
      </c>
      <c r="S189" t="s">
        <v>15</v>
      </c>
      <c r="T189" t="s">
        <v>16</v>
      </c>
    </row>
    <row r="190" spans="1:20" x14ac:dyDescent="0.25">
      <c r="A190" s="1">
        <v>43679</v>
      </c>
      <c r="B190" s="2">
        <v>0.4568402777777778</v>
      </c>
      <c r="C190" t="str">
        <f xml:space="preserve"> "110057"</f>
        <v>110057</v>
      </c>
      <c r="D190" t="s">
        <v>146</v>
      </c>
      <c r="E190" t="s">
        <v>19</v>
      </c>
      <c r="F190">
        <v>10</v>
      </c>
      <c r="G190">
        <v>106.67</v>
      </c>
      <c r="H190">
        <v>1066.7</v>
      </c>
      <c r="I190">
        <v>1066.51</v>
      </c>
      <c r="J190">
        <v>0.19</v>
      </c>
      <c r="K190">
        <v>0</v>
      </c>
      <c r="L190">
        <v>0</v>
      </c>
      <c r="M190">
        <v>0</v>
      </c>
      <c r="N190">
        <v>0</v>
      </c>
      <c r="O190">
        <v>30782.83</v>
      </c>
      <c r="P190" s="3">
        <v>7258852</v>
      </c>
      <c r="Q190" t="s">
        <v>21</v>
      </c>
      <c r="R190" t="str">
        <f xml:space="preserve"> "1057035752"</f>
        <v>1057035752</v>
      </c>
      <c r="S190" t="s">
        <v>20</v>
      </c>
      <c r="T190" t="s">
        <v>16</v>
      </c>
    </row>
    <row r="191" spans="1:20" x14ac:dyDescent="0.25">
      <c r="A191" s="1">
        <v>43679</v>
      </c>
      <c r="B191" s="2">
        <v>0.45673611111111106</v>
      </c>
      <c r="C191" t="str">
        <f xml:space="preserve"> "512660"</f>
        <v>512660</v>
      </c>
      <c r="D191" t="s">
        <v>133</v>
      </c>
      <c r="E191" t="s">
        <v>19</v>
      </c>
      <c r="F191">
        <v>2000</v>
      </c>
      <c r="G191">
        <v>0.76</v>
      </c>
      <c r="H191">
        <v>1520</v>
      </c>
      <c r="I191">
        <v>1519.73</v>
      </c>
      <c r="J191">
        <v>0.2</v>
      </c>
      <c r="K191">
        <v>7.0000000000000007E-2</v>
      </c>
      <c r="L191">
        <v>0</v>
      </c>
      <c r="M191">
        <v>0</v>
      </c>
      <c r="N191">
        <v>0</v>
      </c>
      <c r="O191">
        <v>29716.32</v>
      </c>
      <c r="P191" s="3">
        <v>7252909</v>
      </c>
      <c r="Q191" t="s">
        <v>21</v>
      </c>
      <c r="R191" t="str">
        <f xml:space="preserve"> "1057035722"</f>
        <v>1057035722</v>
      </c>
      <c r="S191" t="s">
        <v>20</v>
      </c>
      <c r="T191" t="s">
        <v>16</v>
      </c>
    </row>
    <row r="192" spans="1:20" x14ac:dyDescent="0.25">
      <c r="A192" s="1">
        <v>43679</v>
      </c>
      <c r="B192" s="2">
        <v>0</v>
      </c>
      <c r="C192" t="str">
        <f xml:space="preserve"> "131810"</f>
        <v>131810</v>
      </c>
      <c r="D192" t="s">
        <v>23</v>
      </c>
      <c r="E192" t="s">
        <v>24</v>
      </c>
      <c r="F192">
        <v>280</v>
      </c>
      <c r="G192">
        <v>100.021</v>
      </c>
      <c r="H192">
        <v>28005.98</v>
      </c>
      <c r="I192">
        <v>28005.98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28196.59</v>
      </c>
      <c r="P192" s="3">
        <v>201000001458711</v>
      </c>
      <c r="Q192" t="str">
        <f xml:space="preserve"> "0176161559"</f>
        <v>0176161559</v>
      </c>
      <c r="R192" t="s">
        <v>211</v>
      </c>
      <c r="S192" t="s">
        <v>15</v>
      </c>
      <c r="T192" t="s">
        <v>16</v>
      </c>
    </row>
    <row r="193" spans="1:20" x14ac:dyDescent="0.25">
      <c r="A193" s="1">
        <v>43678</v>
      </c>
      <c r="B193" s="2">
        <v>0.61531250000000004</v>
      </c>
      <c r="C193" t="str">
        <f xml:space="preserve"> "131810"</f>
        <v>131810</v>
      </c>
      <c r="D193" t="s">
        <v>23</v>
      </c>
      <c r="E193" t="s">
        <v>27</v>
      </c>
      <c r="F193">
        <v>280</v>
      </c>
      <c r="G193">
        <v>2.6</v>
      </c>
      <c r="H193">
        <v>28000</v>
      </c>
      <c r="I193">
        <v>-28000.28</v>
      </c>
      <c r="J193">
        <v>0.28000000000000003</v>
      </c>
      <c r="K193">
        <v>0</v>
      </c>
      <c r="L193">
        <v>0</v>
      </c>
      <c r="M193">
        <v>0</v>
      </c>
      <c r="N193">
        <v>0</v>
      </c>
      <c r="O193">
        <v>190.61</v>
      </c>
      <c r="P193" s="3">
        <v>201000004287719</v>
      </c>
      <c r="Q193" t="str">
        <f xml:space="preserve"> "0176161559"</f>
        <v>0176161559</v>
      </c>
      <c r="R193" t="s">
        <v>211</v>
      </c>
      <c r="S193" t="s">
        <v>15</v>
      </c>
      <c r="T193" t="s">
        <v>16</v>
      </c>
    </row>
    <row r="194" spans="1:20" x14ac:dyDescent="0.25">
      <c r="A194" s="1">
        <v>43678</v>
      </c>
      <c r="B194" s="2">
        <v>0</v>
      </c>
      <c r="C194" t="str">
        <f xml:space="preserve"> "131810"</f>
        <v>131810</v>
      </c>
      <c r="D194" t="s">
        <v>23</v>
      </c>
      <c r="E194" t="s">
        <v>24</v>
      </c>
      <c r="F194">
        <v>280</v>
      </c>
      <c r="G194">
        <v>100.00700000000001</v>
      </c>
      <c r="H194">
        <v>28002.12</v>
      </c>
      <c r="I194">
        <v>28002.12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28190.89</v>
      </c>
      <c r="P194" s="3">
        <v>201000001537653</v>
      </c>
      <c r="Q194" t="str">
        <f xml:space="preserve"> "0176161559"</f>
        <v>0176161559</v>
      </c>
      <c r="R194" t="s">
        <v>212</v>
      </c>
      <c r="S194" t="s">
        <v>15</v>
      </c>
      <c r="T194" t="s">
        <v>16</v>
      </c>
    </row>
    <row r="195" spans="1:20" x14ac:dyDescent="0.25">
      <c r="A195" s="1">
        <v>43677</v>
      </c>
      <c r="B195" s="2">
        <v>0.62141203703703707</v>
      </c>
      <c r="C195" t="str">
        <f xml:space="preserve"> "131810"</f>
        <v>131810</v>
      </c>
      <c r="D195" t="s">
        <v>23</v>
      </c>
      <c r="E195" t="s">
        <v>27</v>
      </c>
      <c r="F195">
        <v>280</v>
      </c>
      <c r="G195">
        <v>2.7589999999999999</v>
      </c>
      <c r="H195">
        <v>28000</v>
      </c>
      <c r="I195">
        <v>-28000.28</v>
      </c>
      <c r="J195">
        <v>0.28000000000000003</v>
      </c>
      <c r="K195">
        <v>0</v>
      </c>
      <c r="L195">
        <v>0</v>
      </c>
      <c r="M195">
        <v>0</v>
      </c>
      <c r="N195">
        <v>0</v>
      </c>
      <c r="O195">
        <v>188.77</v>
      </c>
      <c r="P195" s="3">
        <v>201000004483049</v>
      </c>
      <c r="Q195" t="str">
        <f xml:space="preserve"> "0176161559"</f>
        <v>0176161559</v>
      </c>
      <c r="R195" t="s">
        <v>212</v>
      </c>
      <c r="S195" t="s">
        <v>15</v>
      </c>
      <c r="T195" t="s">
        <v>16</v>
      </c>
    </row>
    <row r="196" spans="1:20" x14ac:dyDescent="0.25">
      <c r="A196" s="1">
        <v>43677</v>
      </c>
      <c r="B196" s="2">
        <v>0.62023148148148144</v>
      </c>
      <c r="C196" t="str">
        <f xml:space="preserve"> "600115"</f>
        <v>600115</v>
      </c>
      <c r="D196" t="s">
        <v>18</v>
      </c>
      <c r="E196" t="s">
        <v>26</v>
      </c>
      <c r="F196">
        <v>2000</v>
      </c>
      <c r="G196">
        <v>5.9</v>
      </c>
      <c r="H196">
        <v>11800</v>
      </c>
      <c r="I196">
        <v>-11805.24</v>
      </c>
      <c r="J196">
        <v>4.1900000000000004</v>
      </c>
      <c r="K196">
        <v>0.81</v>
      </c>
      <c r="L196">
        <v>0</v>
      </c>
      <c r="M196">
        <v>0.24</v>
      </c>
      <c r="N196">
        <v>10600</v>
      </c>
      <c r="O196">
        <v>28189.05</v>
      </c>
      <c r="P196" s="3">
        <v>11229452</v>
      </c>
      <c r="Q196" t="s">
        <v>21</v>
      </c>
      <c r="R196" t="str">
        <f xml:space="preserve"> "1057075087"</f>
        <v>1057075087</v>
      </c>
      <c r="S196" t="s">
        <v>20</v>
      </c>
      <c r="T196" t="s">
        <v>16</v>
      </c>
    </row>
    <row r="197" spans="1:20" x14ac:dyDescent="0.25">
      <c r="A197" s="1">
        <v>43677</v>
      </c>
      <c r="B197" s="2">
        <v>0.61982638888888886</v>
      </c>
      <c r="C197" t="str">
        <f xml:space="preserve"> "601318"</f>
        <v>601318</v>
      </c>
      <c r="D197" t="s">
        <v>36</v>
      </c>
      <c r="E197" t="s">
        <v>26</v>
      </c>
      <c r="F197">
        <v>100</v>
      </c>
      <c r="G197">
        <v>88.08</v>
      </c>
      <c r="H197">
        <v>8808</v>
      </c>
      <c r="I197">
        <v>-8813.18</v>
      </c>
      <c r="J197">
        <v>4.3899999999999997</v>
      </c>
      <c r="K197">
        <v>0.61</v>
      </c>
      <c r="L197">
        <v>0</v>
      </c>
      <c r="M197">
        <v>0.18</v>
      </c>
      <c r="N197">
        <v>500</v>
      </c>
      <c r="O197">
        <v>39994.29</v>
      </c>
      <c r="P197" s="3">
        <v>11190539</v>
      </c>
      <c r="Q197" t="s">
        <v>21</v>
      </c>
      <c r="R197" t="str">
        <f xml:space="preserve"> "1057074911"</f>
        <v>1057074911</v>
      </c>
      <c r="S197" t="s">
        <v>20</v>
      </c>
      <c r="T197" t="s">
        <v>16</v>
      </c>
    </row>
    <row r="198" spans="1:20" x14ac:dyDescent="0.25">
      <c r="A198" s="1">
        <v>43677</v>
      </c>
      <c r="B198" s="2">
        <v>0.61960648148148145</v>
      </c>
      <c r="C198" t="str">
        <f xml:space="preserve"> "002508"</f>
        <v>002508</v>
      </c>
      <c r="D198" t="s">
        <v>28</v>
      </c>
      <c r="E198" t="s">
        <v>26</v>
      </c>
      <c r="F198">
        <v>600</v>
      </c>
      <c r="G198">
        <v>24.97</v>
      </c>
      <c r="H198">
        <v>14982</v>
      </c>
      <c r="I198">
        <v>-14987</v>
      </c>
      <c r="J198">
        <v>3.67</v>
      </c>
      <c r="K198">
        <v>1.33</v>
      </c>
      <c r="L198">
        <v>0</v>
      </c>
      <c r="M198">
        <v>0</v>
      </c>
      <c r="N198">
        <v>600</v>
      </c>
      <c r="O198">
        <v>48807.47</v>
      </c>
      <c r="P198" s="3">
        <v>102000014272891</v>
      </c>
      <c r="Q198" t="str">
        <f xml:space="preserve"> "0176161559"</f>
        <v>0176161559</v>
      </c>
      <c r="R198" t="s">
        <v>213</v>
      </c>
      <c r="S198" t="s">
        <v>15</v>
      </c>
      <c r="T198" t="s">
        <v>16</v>
      </c>
    </row>
    <row r="199" spans="1:20" x14ac:dyDescent="0.25">
      <c r="A199" s="1">
        <v>43677</v>
      </c>
      <c r="B199" s="2">
        <v>0.60064814814814815</v>
      </c>
      <c r="C199" t="s">
        <v>34</v>
      </c>
      <c r="D199" t="s">
        <v>34</v>
      </c>
      <c r="E199" t="s">
        <v>107</v>
      </c>
      <c r="F199">
        <v>0</v>
      </c>
      <c r="G199">
        <v>0</v>
      </c>
      <c r="H199">
        <v>0</v>
      </c>
      <c r="I199">
        <v>20000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20414.759999999998</v>
      </c>
      <c r="P199" s="3">
        <v>0</v>
      </c>
      <c r="Q199" t="s">
        <v>34</v>
      </c>
      <c r="R199" t="s">
        <v>34</v>
      </c>
      <c r="S199" t="s">
        <v>34</v>
      </c>
      <c r="T199" t="s">
        <v>34</v>
      </c>
    </row>
    <row r="200" spans="1:20" x14ac:dyDescent="0.25">
      <c r="A200" s="1">
        <v>43677</v>
      </c>
      <c r="B200" s="2">
        <v>0.41244212962962962</v>
      </c>
      <c r="C200" t="str">
        <f xml:space="preserve"> "601688"</f>
        <v>601688</v>
      </c>
      <c r="D200" t="s">
        <v>41</v>
      </c>
      <c r="E200" t="s">
        <v>19</v>
      </c>
      <c r="F200">
        <v>900</v>
      </c>
      <c r="G200">
        <v>20.260000000000002</v>
      </c>
      <c r="H200">
        <v>18234</v>
      </c>
      <c r="I200">
        <v>18210.41</v>
      </c>
      <c r="J200">
        <v>3.75</v>
      </c>
      <c r="K200">
        <v>1.25</v>
      </c>
      <c r="L200">
        <v>18.23</v>
      </c>
      <c r="M200">
        <v>0.36</v>
      </c>
      <c r="N200">
        <v>900</v>
      </c>
      <c r="O200">
        <v>63794.47</v>
      </c>
      <c r="P200" s="3">
        <v>2502852</v>
      </c>
      <c r="Q200" t="s">
        <v>21</v>
      </c>
      <c r="R200" t="str">
        <f xml:space="preserve"> "1057023893"</f>
        <v>1057023893</v>
      </c>
      <c r="S200" t="s">
        <v>20</v>
      </c>
      <c r="T200" t="s">
        <v>16</v>
      </c>
    </row>
    <row r="201" spans="1:20" x14ac:dyDescent="0.25">
      <c r="A201" s="1">
        <v>43677</v>
      </c>
      <c r="B201" s="2">
        <v>0.39362268518518517</v>
      </c>
      <c r="C201" t="str">
        <f xml:space="preserve"> "600009"</f>
        <v>600009</v>
      </c>
      <c r="D201" t="s">
        <v>92</v>
      </c>
      <c r="E201" t="s">
        <v>19</v>
      </c>
      <c r="F201">
        <v>300</v>
      </c>
      <c r="G201">
        <v>84</v>
      </c>
      <c r="H201">
        <v>25200</v>
      </c>
      <c r="I201">
        <v>25169.3</v>
      </c>
      <c r="J201">
        <v>3.27</v>
      </c>
      <c r="K201">
        <v>1.73</v>
      </c>
      <c r="L201">
        <v>25.2</v>
      </c>
      <c r="M201">
        <v>0.5</v>
      </c>
      <c r="N201">
        <v>0</v>
      </c>
      <c r="O201">
        <v>45584.06</v>
      </c>
      <c r="P201" s="3">
        <v>123794</v>
      </c>
      <c r="Q201" t="s">
        <v>21</v>
      </c>
      <c r="R201" t="str">
        <f xml:space="preserve"> "1057003182"</f>
        <v>1057003182</v>
      </c>
      <c r="S201" t="s">
        <v>20</v>
      </c>
      <c r="T201" t="s">
        <v>16</v>
      </c>
    </row>
    <row r="202" spans="1:20" x14ac:dyDescent="0.25">
      <c r="A202" s="1">
        <v>43672</v>
      </c>
      <c r="B202" s="2">
        <v>0.62170138888888882</v>
      </c>
      <c r="C202" t="str">
        <f xml:space="preserve"> "600115"</f>
        <v>600115</v>
      </c>
      <c r="D202" t="s">
        <v>18</v>
      </c>
      <c r="E202" t="s">
        <v>26</v>
      </c>
      <c r="F202">
        <v>2200</v>
      </c>
      <c r="G202">
        <v>5.96</v>
      </c>
      <c r="H202">
        <v>13112</v>
      </c>
      <c r="I202">
        <v>-13117.26</v>
      </c>
      <c r="J202">
        <v>4.0999999999999996</v>
      </c>
      <c r="K202">
        <v>0.9</v>
      </c>
      <c r="L202">
        <v>0</v>
      </c>
      <c r="M202">
        <v>0.26</v>
      </c>
      <c r="N202">
        <v>8600</v>
      </c>
      <c r="O202">
        <v>414.76</v>
      </c>
      <c r="P202" s="3">
        <v>10815731</v>
      </c>
      <c r="Q202" t="s">
        <v>21</v>
      </c>
      <c r="R202" t="str">
        <f xml:space="preserve"> "1057052682"</f>
        <v>1057052682</v>
      </c>
      <c r="S202" t="s">
        <v>20</v>
      </c>
      <c r="T202" t="s">
        <v>16</v>
      </c>
    </row>
    <row r="203" spans="1:20" x14ac:dyDescent="0.25">
      <c r="A203" s="1">
        <v>43672</v>
      </c>
      <c r="B203" s="2">
        <v>0.61091435185185183</v>
      </c>
      <c r="C203" t="str">
        <f xml:space="preserve"> "601688"</f>
        <v>601688</v>
      </c>
      <c r="D203" t="s">
        <v>41</v>
      </c>
      <c r="E203" t="s">
        <v>26</v>
      </c>
      <c r="F203">
        <v>600</v>
      </c>
      <c r="G203">
        <v>21.41</v>
      </c>
      <c r="H203">
        <v>12846</v>
      </c>
      <c r="I203">
        <v>-12851.26</v>
      </c>
      <c r="J203">
        <v>4.1100000000000003</v>
      </c>
      <c r="K203">
        <v>0.89</v>
      </c>
      <c r="L203">
        <v>0</v>
      </c>
      <c r="M203">
        <v>0.26</v>
      </c>
      <c r="N203">
        <v>1800</v>
      </c>
      <c r="O203">
        <v>13532.02</v>
      </c>
      <c r="P203" s="3">
        <v>9862108</v>
      </c>
      <c r="Q203" t="s">
        <v>21</v>
      </c>
      <c r="R203" t="str">
        <f xml:space="preserve"> "1057048582"</f>
        <v>1057048582</v>
      </c>
      <c r="S203" t="s">
        <v>20</v>
      </c>
      <c r="T203" t="s">
        <v>16</v>
      </c>
    </row>
    <row r="204" spans="1:20" x14ac:dyDescent="0.25">
      <c r="A204" s="1">
        <v>43672</v>
      </c>
      <c r="B204" s="2">
        <v>0.55655092592592592</v>
      </c>
      <c r="C204" t="str">
        <f xml:space="preserve"> "000338"</f>
        <v>000338</v>
      </c>
      <c r="D204" t="s">
        <v>33</v>
      </c>
      <c r="E204" t="s">
        <v>19</v>
      </c>
      <c r="F204">
        <v>1500</v>
      </c>
      <c r="G204">
        <v>12.48</v>
      </c>
      <c r="H204">
        <v>18720</v>
      </c>
      <c r="I204">
        <v>18696.28</v>
      </c>
      <c r="J204">
        <v>3.35</v>
      </c>
      <c r="K204">
        <v>1.65</v>
      </c>
      <c r="L204">
        <v>18.72</v>
      </c>
      <c r="M204">
        <v>0</v>
      </c>
      <c r="N204">
        <v>0</v>
      </c>
      <c r="O204">
        <v>26383.279999999999</v>
      </c>
      <c r="P204" s="3">
        <v>104000009891913</v>
      </c>
      <c r="Q204" t="str">
        <f xml:space="preserve"> "0176161559"</f>
        <v>0176161559</v>
      </c>
      <c r="R204" t="s">
        <v>214</v>
      </c>
      <c r="S204" t="s">
        <v>15</v>
      </c>
      <c r="T204" t="s">
        <v>16</v>
      </c>
    </row>
    <row r="205" spans="1:20" x14ac:dyDescent="0.25">
      <c r="A205" s="1">
        <v>43669</v>
      </c>
      <c r="B205" s="2">
        <v>0.6216666666666667</v>
      </c>
      <c r="C205" t="str">
        <f xml:space="preserve"> "600115"</f>
        <v>600115</v>
      </c>
      <c r="D205" t="s">
        <v>18</v>
      </c>
      <c r="E205" t="s">
        <v>26</v>
      </c>
      <c r="F205">
        <v>2000</v>
      </c>
      <c r="G205">
        <v>5.95</v>
      </c>
      <c r="H205">
        <v>11900</v>
      </c>
      <c r="I205">
        <v>-11905.24</v>
      </c>
      <c r="J205">
        <v>4.18</v>
      </c>
      <c r="K205">
        <v>0.82</v>
      </c>
      <c r="L205">
        <v>0</v>
      </c>
      <c r="M205">
        <v>0.24</v>
      </c>
      <c r="N205">
        <v>6400</v>
      </c>
      <c r="O205">
        <v>7687</v>
      </c>
      <c r="P205" s="3">
        <v>10842182</v>
      </c>
      <c r="Q205" t="s">
        <v>21</v>
      </c>
      <c r="R205" t="str">
        <f xml:space="preserve"> "1057049771"</f>
        <v>1057049771</v>
      </c>
      <c r="S205" t="s">
        <v>20</v>
      </c>
      <c r="T205" t="s">
        <v>16</v>
      </c>
    </row>
    <row r="206" spans="1:20" x14ac:dyDescent="0.25">
      <c r="A206" s="1">
        <v>43669</v>
      </c>
      <c r="B206" s="2">
        <v>0.62100694444444449</v>
      </c>
      <c r="C206" t="str">
        <f xml:space="preserve"> "000338"</f>
        <v>000338</v>
      </c>
      <c r="D206" t="s">
        <v>33</v>
      </c>
      <c r="E206" t="s">
        <v>19</v>
      </c>
      <c r="F206">
        <v>1000</v>
      </c>
      <c r="G206">
        <v>12.41</v>
      </c>
      <c r="H206">
        <v>12410</v>
      </c>
      <c r="I206">
        <v>12392.59</v>
      </c>
      <c r="J206">
        <v>3.9</v>
      </c>
      <c r="K206">
        <v>1.1000000000000001</v>
      </c>
      <c r="L206">
        <v>12.41</v>
      </c>
      <c r="M206">
        <v>0</v>
      </c>
      <c r="N206">
        <v>1500</v>
      </c>
      <c r="O206">
        <v>19592.240000000002</v>
      </c>
      <c r="P206" s="3">
        <v>103000014308487</v>
      </c>
      <c r="Q206" t="str">
        <f xml:space="preserve"> "0176161559"</f>
        <v>0176161559</v>
      </c>
      <c r="R206" t="s">
        <v>215</v>
      </c>
      <c r="S206" t="s">
        <v>15</v>
      </c>
      <c r="T206" t="s">
        <v>16</v>
      </c>
    </row>
    <row r="207" spans="1:20" x14ac:dyDescent="0.25">
      <c r="A207" s="1">
        <v>43669</v>
      </c>
      <c r="B207" s="2">
        <v>0</v>
      </c>
      <c r="C207" t="str">
        <f xml:space="preserve"> "131810"</f>
        <v>131810</v>
      </c>
      <c r="D207" t="s">
        <v>23</v>
      </c>
      <c r="E207" t="s">
        <v>24</v>
      </c>
      <c r="F207">
        <v>70</v>
      </c>
      <c r="G207">
        <v>100.008</v>
      </c>
      <c r="H207">
        <v>7000.59</v>
      </c>
      <c r="I207">
        <v>7000.59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7199.65</v>
      </c>
      <c r="P207" s="3">
        <v>201000001724532</v>
      </c>
      <c r="Q207" t="str">
        <f xml:space="preserve"> "0176161559"</f>
        <v>0176161559</v>
      </c>
      <c r="R207" t="s">
        <v>216</v>
      </c>
      <c r="S207" t="s">
        <v>15</v>
      </c>
      <c r="T207" t="s">
        <v>16</v>
      </c>
    </row>
    <row r="208" spans="1:20" x14ac:dyDescent="0.25">
      <c r="A208" s="1">
        <v>43668</v>
      </c>
      <c r="B208" s="2">
        <v>0.62262731481481481</v>
      </c>
      <c r="C208" t="str">
        <f xml:space="preserve"> "131810"</f>
        <v>131810</v>
      </c>
      <c r="D208" t="s">
        <v>23</v>
      </c>
      <c r="E208" t="s">
        <v>27</v>
      </c>
      <c r="F208">
        <v>70</v>
      </c>
      <c r="G208">
        <v>3.0750000000000002</v>
      </c>
      <c r="H208">
        <v>7000</v>
      </c>
      <c r="I208">
        <v>-7000.07</v>
      </c>
      <c r="J208">
        <v>7.0000000000000007E-2</v>
      </c>
      <c r="K208">
        <v>0</v>
      </c>
      <c r="L208">
        <v>0</v>
      </c>
      <c r="M208">
        <v>0</v>
      </c>
      <c r="N208">
        <v>0</v>
      </c>
      <c r="O208">
        <v>199.06</v>
      </c>
      <c r="P208" s="3">
        <v>201000004914475</v>
      </c>
      <c r="Q208" t="str">
        <f xml:space="preserve"> "0176161559"</f>
        <v>0176161559</v>
      </c>
      <c r="R208" t="s">
        <v>216</v>
      </c>
      <c r="S208" t="s">
        <v>15</v>
      </c>
      <c r="T208" t="s">
        <v>16</v>
      </c>
    </row>
    <row r="209" spans="1:20" x14ac:dyDescent="0.25">
      <c r="A209" s="1">
        <v>43668</v>
      </c>
      <c r="B209" s="2">
        <v>0.62230324074074073</v>
      </c>
      <c r="C209" t="str">
        <f xml:space="preserve"> "600009"</f>
        <v>600009</v>
      </c>
      <c r="D209" t="s">
        <v>92</v>
      </c>
      <c r="E209" t="s">
        <v>26</v>
      </c>
      <c r="F209">
        <v>300</v>
      </c>
      <c r="G209">
        <v>82.1</v>
      </c>
      <c r="H209">
        <v>24630</v>
      </c>
      <c r="I209">
        <v>-24635.49</v>
      </c>
      <c r="J209">
        <v>3.31</v>
      </c>
      <c r="K209">
        <v>1.69</v>
      </c>
      <c r="L209">
        <v>0</v>
      </c>
      <c r="M209">
        <v>0.49</v>
      </c>
      <c r="N209">
        <v>300</v>
      </c>
      <c r="O209">
        <v>7199.13</v>
      </c>
      <c r="P209" s="3">
        <v>15146365</v>
      </c>
      <c r="Q209" t="s">
        <v>21</v>
      </c>
      <c r="R209" t="str">
        <f xml:space="preserve"> "1057059412"</f>
        <v>1057059412</v>
      </c>
      <c r="S209" t="s">
        <v>20</v>
      </c>
      <c r="T209" t="s">
        <v>16</v>
      </c>
    </row>
    <row r="210" spans="1:20" x14ac:dyDescent="0.25">
      <c r="A210" s="1">
        <v>43668</v>
      </c>
      <c r="B210" s="2">
        <v>0</v>
      </c>
      <c r="C210" t="str">
        <f xml:space="preserve"> "131810"</f>
        <v>131810</v>
      </c>
      <c r="D210" t="s">
        <v>23</v>
      </c>
      <c r="E210" t="s">
        <v>24</v>
      </c>
      <c r="F210">
        <v>310</v>
      </c>
      <c r="G210">
        <v>100.009</v>
      </c>
      <c r="H210">
        <v>31002.62</v>
      </c>
      <c r="I210">
        <v>31002.62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31834.62</v>
      </c>
      <c r="P210" s="3">
        <v>201000001682358</v>
      </c>
      <c r="Q210" t="str">
        <f xml:space="preserve"> "0176161559"</f>
        <v>0176161559</v>
      </c>
      <c r="R210" t="s">
        <v>217</v>
      </c>
      <c r="S210" t="s">
        <v>15</v>
      </c>
      <c r="T210" t="s">
        <v>16</v>
      </c>
    </row>
    <row r="211" spans="1:20" x14ac:dyDescent="0.25">
      <c r="A211" s="1">
        <v>43665</v>
      </c>
      <c r="B211" s="2">
        <v>0.62030092592592589</v>
      </c>
      <c r="C211" t="str">
        <f xml:space="preserve"> "131810"</f>
        <v>131810</v>
      </c>
      <c r="D211" t="s">
        <v>23</v>
      </c>
      <c r="E211" t="s">
        <v>27</v>
      </c>
      <c r="F211">
        <v>310</v>
      </c>
      <c r="G211">
        <v>3.0880000000000001</v>
      </c>
      <c r="H211">
        <v>31000</v>
      </c>
      <c r="I211">
        <v>-31000.31</v>
      </c>
      <c r="J211">
        <v>0.31</v>
      </c>
      <c r="K211">
        <v>0</v>
      </c>
      <c r="L211">
        <v>0</v>
      </c>
      <c r="M211">
        <v>0</v>
      </c>
      <c r="N211">
        <v>0</v>
      </c>
      <c r="O211">
        <v>832</v>
      </c>
      <c r="P211" s="3">
        <v>201000004731873</v>
      </c>
      <c r="Q211" t="str">
        <f xml:space="preserve"> "0176161559"</f>
        <v>0176161559</v>
      </c>
      <c r="R211" t="s">
        <v>217</v>
      </c>
      <c r="S211" t="s">
        <v>15</v>
      </c>
      <c r="T211" t="s">
        <v>16</v>
      </c>
    </row>
    <row r="212" spans="1:20" x14ac:dyDescent="0.25">
      <c r="A212" s="1">
        <v>43662</v>
      </c>
      <c r="B212" s="2">
        <v>0</v>
      </c>
      <c r="C212" t="str">
        <f xml:space="preserve"> "131810"</f>
        <v>131810</v>
      </c>
      <c r="D212" t="s">
        <v>23</v>
      </c>
      <c r="E212" t="s">
        <v>24</v>
      </c>
      <c r="F212">
        <v>310</v>
      </c>
      <c r="G212">
        <v>100.008</v>
      </c>
      <c r="H212">
        <v>31002.400000000001</v>
      </c>
      <c r="I212">
        <v>31002.400000000001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31832.31</v>
      </c>
      <c r="P212" s="3">
        <v>201000001475852</v>
      </c>
      <c r="Q212" t="str">
        <f xml:space="preserve"> "0176161559"</f>
        <v>0176161559</v>
      </c>
      <c r="R212" t="s">
        <v>218</v>
      </c>
      <c r="S212" t="s">
        <v>15</v>
      </c>
      <c r="T212" t="s">
        <v>16</v>
      </c>
    </row>
    <row r="213" spans="1:20" x14ac:dyDescent="0.25">
      <c r="A213" s="1">
        <v>43661</v>
      </c>
      <c r="B213" s="2">
        <v>0.62081018518518516</v>
      </c>
      <c r="C213" t="str">
        <f xml:space="preserve"> "131810"</f>
        <v>131810</v>
      </c>
      <c r="D213" t="s">
        <v>23</v>
      </c>
      <c r="E213" t="s">
        <v>27</v>
      </c>
      <c r="F213">
        <v>310</v>
      </c>
      <c r="G213">
        <v>2.83</v>
      </c>
      <c r="H213">
        <v>31000</v>
      </c>
      <c r="I213">
        <v>-31000.31</v>
      </c>
      <c r="J213">
        <v>0.31</v>
      </c>
      <c r="K213">
        <v>0</v>
      </c>
      <c r="L213">
        <v>0</v>
      </c>
      <c r="M213">
        <v>0</v>
      </c>
      <c r="N213">
        <v>0</v>
      </c>
      <c r="O213">
        <v>829.91</v>
      </c>
      <c r="P213" s="3">
        <v>201000004367702</v>
      </c>
      <c r="Q213" t="str">
        <f xml:space="preserve"> "0176161559"</f>
        <v>0176161559</v>
      </c>
      <c r="R213" t="s">
        <v>218</v>
      </c>
      <c r="S213" t="s">
        <v>15</v>
      </c>
      <c r="T213" t="s">
        <v>16</v>
      </c>
    </row>
    <row r="214" spans="1:20" x14ac:dyDescent="0.25">
      <c r="A214" s="1">
        <v>43661</v>
      </c>
      <c r="B214" s="2">
        <v>0.60131944444444441</v>
      </c>
      <c r="C214" t="str">
        <f xml:space="preserve"> "002916"</f>
        <v>002916</v>
      </c>
      <c r="D214" t="s">
        <v>123</v>
      </c>
      <c r="E214" t="s">
        <v>19</v>
      </c>
      <c r="F214">
        <v>300</v>
      </c>
      <c r="G214">
        <v>104.57</v>
      </c>
      <c r="H214">
        <v>31371</v>
      </c>
      <c r="I214">
        <v>31333.98</v>
      </c>
      <c r="J214">
        <v>2.86</v>
      </c>
      <c r="K214">
        <v>2.79</v>
      </c>
      <c r="L214">
        <v>31.37</v>
      </c>
      <c r="M214">
        <v>0</v>
      </c>
      <c r="N214">
        <v>0</v>
      </c>
      <c r="O214">
        <v>31830.22</v>
      </c>
      <c r="P214" s="3">
        <v>103000016782651</v>
      </c>
      <c r="Q214" t="str">
        <f xml:space="preserve"> "0176161559"</f>
        <v>0176161559</v>
      </c>
      <c r="R214" t="s">
        <v>219</v>
      </c>
      <c r="S214" t="s">
        <v>15</v>
      </c>
      <c r="T214" t="s">
        <v>16</v>
      </c>
    </row>
    <row r="215" spans="1:20" x14ac:dyDescent="0.25">
      <c r="A215" s="1">
        <v>43649</v>
      </c>
      <c r="B215" s="2">
        <v>0.62157407407407406</v>
      </c>
      <c r="C215" t="str">
        <f xml:space="preserve"> "601688"</f>
        <v>601688</v>
      </c>
      <c r="D215" t="s">
        <v>41</v>
      </c>
      <c r="E215" t="s">
        <v>26</v>
      </c>
      <c r="F215">
        <v>200</v>
      </c>
      <c r="G215">
        <v>21.61</v>
      </c>
      <c r="H215">
        <v>4322</v>
      </c>
      <c r="I215">
        <v>-4327.09</v>
      </c>
      <c r="J215">
        <v>4.7</v>
      </c>
      <c r="K215">
        <v>0.3</v>
      </c>
      <c r="L215">
        <v>0</v>
      </c>
      <c r="M215">
        <v>0.09</v>
      </c>
      <c r="N215">
        <v>1200</v>
      </c>
      <c r="O215">
        <v>496.24</v>
      </c>
      <c r="P215" s="3">
        <v>14836939</v>
      </c>
      <c r="Q215" t="s">
        <v>21</v>
      </c>
      <c r="R215" t="str">
        <f xml:space="preserve"> "1057081180"</f>
        <v>1057081180</v>
      </c>
      <c r="S215" t="s">
        <v>20</v>
      </c>
      <c r="T215" t="s">
        <v>16</v>
      </c>
    </row>
    <row r="216" spans="1:20" x14ac:dyDescent="0.25">
      <c r="A216" s="1">
        <v>43649</v>
      </c>
      <c r="B216" s="2">
        <v>0.4123263888888889</v>
      </c>
      <c r="C216" t="s">
        <v>34</v>
      </c>
      <c r="D216" t="s">
        <v>34</v>
      </c>
      <c r="E216" t="s">
        <v>107</v>
      </c>
      <c r="F216">
        <v>0</v>
      </c>
      <c r="G216">
        <v>0</v>
      </c>
      <c r="H216">
        <v>0</v>
      </c>
      <c r="I216">
        <v>4000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4823.33</v>
      </c>
      <c r="P216" s="3">
        <v>0</v>
      </c>
      <c r="Q216" t="s">
        <v>34</v>
      </c>
      <c r="R216" t="s">
        <v>34</v>
      </c>
      <c r="S216" t="s">
        <v>34</v>
      </c>
      <c r="T216" t="s">
        <v>34</v>
      </c>
    </row>
    <row r="217" spans="1:20" x14ac:dyDescent="0.25">
      <c r="A217" s="1">
        <v>43644</v>
      </c>
      <c r="B217" s="2">
        <v>0.62482638888888886</v>
      </c>
      <c r="C217" t="str">
        <f xml:space="preserve"> "002916"</f>
        <v>002916</v>
      </c>
      <c r="D217" t="s">
        <v>123</v>
      </c>
      <c r="E217" t="s">
        <v>26</v>
      </c>
      <c r="F217">
        <v>300</v>
      </c>
      <c r="G217">
        <v>101.92</v>
      </c>
      <c r="H217">
        <v>30576</v>
      </c>
      <c r="I217">
        <v>-30581.5</v>
      </c>
      <c r="J217">
        <v>2.79</v>
      </c>
      <c r="K217">
        <v>2.71</v>
      </c>
      <c r="L217">
        <v>0</v>
      </c>
      <c r="M217">
        <v>0</v>
      </c>
      <c r="N217">
        <v>300</v>
      </c>
      <c r="O217">
        <v>823.33</v>
      </c>
      <c r="P217" s="3">
        <v>104000017150602</v>
      </c>
      <c r="Q217" t="str">
        <f xml:space="preserve"> "0176161559"</f>
        <v>0176161559</v>
      </c>
      <c r="R217" t="s">
        <v>124</v>
      </c>
      <c r="S217" t="s">
        <v>15</v>
      </c>
      <c r="T217" t="s">
        <v>16</v>
      </c>
    </row>
    <row r="218" spans="1:20" x14ac:dyDescent="0.25">
      <c r="A218" s="1">
        <v>43644</v>
      </c>
      <c r="B218" s="2">
        <v>0.62394675925925924</v>
      </c>
      <c r="C218" t="str">
        <f xml:space="preserve"> "601688"</f>
        <v>601688</v>
      </c>
      <c r="D218" t="s">
        <v>41</v>
      </c>
      <c r="E218" t="s">
        <v>26</v>
      </c>
      <c r="F218">
        <v>1000</v>
      </c>
      <c r="G218">
        <v>22.32</v>
      </c>
      <c r="H218">
        <v>22320</v>
      </c>
      <c r="I218">
        <v>-22325.45</v>
      </c>
      <c r="J218">
        <v>3.46</v>
      </c>
      <c r="K218">
        <v>1.54</v>
      </c>
      <c r="L218">
        <v>0</v>
      </c>
      <c r="M218">
        <v>0.45</v>
      </c>
      <c r="N218">
        <v>1000</v>
      </c>
      <c r="O218">
        <v>31404.83</v>
      </c>
      <c r="P218" s="3">
        <v>12724613</v>
      </c>
      <c r="Q218" t="s">
        <v>21</v>
      </c>
      <c r="R218" t="str">
        <f xml:space="preserve"> "1057073229"</f>
        <v>1057073229</v>
      </c>
      <c r="S218" t="s">
        <v>20</v>
      </c>
      <c r="T218" t="s">
        <v>16</v>
      </c>
    </row>
    <row r="219" spans="1:20" x14ac:dyDescent="0.25">
      <c r="A219" s="1">
        <v>43644</v>
      </c>
      <c r="B219" s="2">
        <v>0.6191550925925926</v>
      </c>
      <c r="C219" t="str">
        <f xml:space="preserve"> "002142"</f>
        <v>002142</v>
      </c>
      <c r="D219" t="s">
        <v>125</v>
      </c>
      <c r="E219" t="s">
        <v>19</v>
      </c>
      <c r="F219">
        <v>400</v>
      </c>
      <c r="G219">
        <v>24.18</v>
      </c>
      <c r="H219">
        <v>9672</v>
      </c>
      <c r="I219">
        <v>9657.33</v>
      </c>
      <c r="J219">
        <v>4.1500000000000004</v>
      </c>
      <c r="K219">
        <v>0.85</v>
      </c>
      <c r="L219">
        <v>9.67</v>
      </c>
      <c r="M219">
        <v>0</v>
      </c>
      <c r="N219">
        <v>0</v>
      </c>
      <c r="O219">
        <v>53730.28</v>
      </c>
      <c r="P219" s="3">
        <v>104000016522647</v>
      </c>
      <c r="Q219" t="str">
        <f xml:space="preserve"> "0176161559"</f>
        <v>0176161559</v>
      </c>
      <c r="R219" t="s">
        <v>126</v>
      </c>
      <c r="S219" t="s">
        <v>15</v>
      </c>
      <c r="T219" t="s">
        <v>16</v>
      </c>
    </row>
    <row r="220" spans="1:20" x14ac:dyDescent="0.25">
      <c r="A220" s="1">
        <v>43644</v>
      </c>
      <c r="B220" s="2">
        <v>0</v>
      </c>
      <c r="C220" t="str">
        <f xml:space="preserve"> "131810"</f>
        <v>131810</v>
      </c>
      <c r="D220" t="s">
        <v>23</v>
      </c>
      <c r="E220" t="s">
        <v>24</v>
      </c>
      <c r="F220">
        <v>440</v>
      </c>
      <c r="G220">
        <v>100.027</v>
      </c>
      <c r="H220">
        <v>44011.95</v>
      </c>
      <c r="I220">
        <v>44011.95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44072.95</v>
      </c>
      <c r="P220" s="3">
        <v>201000001297689</v>
      </c>
      <c r="Q220" t="str">
        <f xml:space="preserve"> "0176161559"</f>
        <v>0176161559</v>
      </c>
      <c r="R220" t="s">
        <v>127</v>
      </c>
      <c r="S220" t="s">
        <v>15</v>
      </c>
      <c r="T220" t="s">
        <v>16</v>
      </c>
    </row>
    <row r="221" spans="1:20" x14ac:dyDescent="0.25">
      <c r="A221" s="1">
        <v>43643</v>
      </c>
      <c r="B221" s="2">
        <v>0.60054398148148147</v>
      </c>
      <c r="C221" t="str">
        <f xml:space="preserve"> "131810"</f>
        <v>131810</v>
      </c>
      <c r="D221" t="s">
        <v>23</v>
      </c>
      <c r="E221" t="s">
        <v>27</v>
      </c>
      <c r="F221">
        <v>440</v>
      </c>
      <c r="G221">
        <v>3.3050000000000002</v>
      </c>
      <c r="H221">
        <v>44000</v>
      </c>
      <c r="I221">
        <v>-44000.44</v>
      </c>
      <c r="J221">
        <v>0.44</v>
      </c>
      <c r="K221">
        <v>0</v>
      </c>
      <c r="L221">
        <v>0</v>
      </c>
      <c r="M221">
        <v>0</v>
      </c>
      <c r="N221">
        <v>0</v>
      </c>
      <c r="O221">
        <v>61</v>
      </c>
      <c r="P221" s="3">
        <v>201000003660807</v>
      </c>
      <c r="Q221" t="str">
        <f xml:space="preserve"> "0176161559"</f>
        <v>0176161559</v>
      </c>
      <c r="R221" t="s">
        <v>127</v>
      </c>
      <c r="S221" t="s">
        <v>15</v>
      </c>
      <c r="T221" t="s">
        <v>16</v>
      </c>
    </row>
    <row r="222" spans="1:20" x14ac:dyDescent="0.25">
      <c r="A222" s="1">
        <v>43641</v>
      </c>
      <c r="B222" s="2">
        <v>0.46195601851851853</v>
      </c>
      <c r="C222" t="str">
        <f xml:space="preserve"> "600115"</f>
        <v>600115</v>
      </c>
      <c r="D222" t="s">
        <v>18</v>
      </c>
      <c r="E222" t="s">
        <v>19</v>
      </c>
      <c r="F222">
        <v>2200</v>
      </c>
      <c r="G222">
        <v>6.11</v>
      </c>
      <c r="H222">
        <v>13442</v>
      </c>
      <c r="I222">
        <v>13423.28</v>
      </c>
      <c r="J222">
        <v>4.07</v>
      </c>
      <c r="K222">
        <v>0.93</v>
      </c>
      <c r="L222">
        <v>13.45</v>
      </c>
      <c r="M222">
        <v>0.27</v>
      </c>
      <c r="N222">
        <v>4400</v>
      </c>
      <c r="O222">
        <v>44061.440000000002</v>
      </c>
      <c r="P222" s="3">
        <v>8236576</v>
      </c>
      <c r="Q222" t="s">
        <v>21</v>
      </c>
      <c r="R222" t="str">
        <f xml:space="preserve"> "1057047669"</f>
        <v>1057047669</v>
      </c>
      <c r="S222" t="s">
        <v>20</v>
      </c>
      <c r="T222" t="s">
        <v>16</v>
      </c>
    </row>
    <row r="223" spans="1:20" x14ac:dyDescent="0.25">
      <c r="A223" s="1">
        <v>43641</v>
      </c>
      <c r="B223" s="2">
        <v>0.45640046296296299</v>
      </c>
      <c r="C223" t="str">
        <f xml:space="preserve"> "002142"</f>
        <v>002142</v>
      </c>
      <c r="D223" t="s">
        <v>125</v>
      </c>
      <c r="E223" t="s">
        <v>19</v>
      </c>
      <c r="F223">
        <v>1000</v>
      </c>
      <c r="G223">
        <v>23.45</v>
      </c>
      <c r="H223">
        <v>23450</v>
      </c>
      <c r="I223">
        <v>23421.55</v>
      </c>
      <c r="J223">
        <v>2.92</v>
      </c>
      <c r="K223">
        <v>2.08</v>
      </c>
      <c r="L223">
        <v>23.45</v>
      </c>
      <c r="M223">
        <v>0</v>
      </c>
      <c r="N223">
        <v>400</v>
      </c>
      <c r="O223">
        <v>30638.16</v>
      </c>
      <c r="P223" s="3">
        <v>103000009934881</v>
      </c>
      <c r="Q223" t="str">
        <f xml:space="preserve"> "0176161559"</f>
        <v>0176161559</v>
      </c>
      <c r="R223" t="s">
        <v>128</v>
      </c>
      <c r="S223" t="s">
        <v>15</v>
      </c>
      <c r="T223" t="s">
        <v>16</v>
      </c>
    </row>
    <row r="224" spans="1:20" x14ac:dyDescent="0.25">
      <c r="A224" s="1">
        <v>43641</v>
      </c>
      <c r="B224" s="2">
        <v>0.44288194444444445</v>
      </c>
      <c r="C224" t="str">
        <f xml:space="preserve"> "600036"</f>
        <v>600036</v>
      </c>
      <c r="D224" t="s">
        <v>129</v>
      </c>
      <c r="E224" t="s">
        <v>19</v>
      </c>
      <c r="F224">
        <v>200</v>
      </c>
      <c r="G224">
        <v>35.97</v>
      </c>
      <c r="H224">
        <v>7194</v>
      </c>
      <c r="I224">
        <v>7181.66</v>
      </c>
      <c r="J224">
        <v>4.5</v>
      </c>
      <c r="K224">
        <v>0.5</v>
      </c>
      <c r="L224">
        <v>7.2</v>
      </c>
      <c r="M224">
        <v>0.14000000000000001</v>
      </c>
      <c r="N224">
        <v>0</v>
      </c>
      <c r="O224">
        <v>7216.61</v>
      </c>
      <c r="P224" s="3">
        <v>6194333</v>
      </c>
      <c r="Q224" t="s">
        <v>21</v>
      </c>
      <c r="R224" t="str">
        <f xml:space="preserve"> "1057038452"</f>
        <v>1057038452</v>
      </c>
      <c r="S224" t="s">
        <v>20</v>
      </c>
      <c r="T224" t="s">
        <v>16</v>
      </c>
    </row>
    <row r="225" spans="1:20" x14ac:dyDescent="0.25">
      <c r="A225" s="1">
        <v>43637</v>
      </c>
      <c r="B225" s="2">
        <v>0.7443981481481482</v>
      </c>
      <c r="C225" t="s">
        <v>34</v>
      </c>
      <c r="D225" t="s">
        <v>34</v>
      </c>
      <c r="E225" t="s">
        <v>130</v>
      </c>
      <c r="F225">
        <v>0</v>
      </c>
      <c r="G225">
        <v>0</v>
      </c>
      <c r="H225">
        <v>0</v>
      </c>
      <c r="I225">
        <v>8.7200000000000006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34.950000000000003</v>
      </c>
      <c r="P225" s="3" t="s">
        <v>34</v>
      </c>
      <c r="Q225" t="s">
        <v>34</v>
      </c>
      <c r="R225" t="s">
        <v>34</v>
      </c>
      <c r="S225" t="s">
        <v>34</v>
      </c>
      <c r="T225" t="s">
        <v>34</v>
      </c>
    </row>
    <row r="226" spans="1:20" x14ac:dyDescent="0.25">
      <c r="A226" s="1">
        <v>43634</v>
      </c>
      <c r="B226" s="2">
        <v>0.44824074074074072</v>
      </c>
      <c r="C226" t="str">
        <f xml:space="preserve"> "600115"</f>
        <v>600115</v>
      </c>
      <c r="D226" t="s">
        <v>18</v>
      </c>
      <c r="E226" t="s">
        <v>26</v>
      </c>
      <c r="F226">
        <v>1800</v>
      </c>
      <c r="G226">
        <v>5.78</v>
      </c>
      <c r="H226">
        <v>10404</v>
      </c>
      <c r="I226">
        <v>-10409.209999999999</v>
      </c>
      <c r="J226">
        <v>4.28</v>
      </c>
      <c r="K226">
        <v>0.72</v>
      </c>
      <c r="L226">
        <v>0</v>
      </c>
      <c r="M226">
        <v>0.21</v>
      </c>
      <c r="N226">
        <v>6600</v>
      </c>
      <c r="O226">
        <v>26.23</v>
      </c>
      <c r="P226" s="3">
        <v>6922569</v>
      </c>
      <c r="Q226" t="s">
        <v>21</v>
      </c>
      <c r="R226" t="str">
        <f xml:space="preserve"> "1057047243"</f>
        <v>1057047243</v>
      </c>
      <c r="S226" t="s">
        <v>20</v>
      </c>
      <c r="T226" t="s">
        <v>16</v>
      </c>
    </row>
    <row r="227" spans="1:20" x14ac:dyDescent="0.25">
      <c r="A227" s="1">
        <v>43634</v>
      </c>
      <c r="B227" s="2">
        <v>0.43905092592592593</v>
      </c>
      <c r="C227" t="str">
        <f xml:space="preserve"> "600977"</f>
        <v>600977</v>
      </c>
      <c r="D227" t="s">
        <v>131</v>
      </c>
      <c r="E227" t="s">
        <v>19</v>
      </c>
      <c r="F227">
        <v>700</v>
      </c>
      <c r="G227">
        <v>14.66</v>
      </c>
      <c r="H227">
        <v>10262</v>
      </c>
      <c r="I227">
        <v>10246.530000000001</v>
      </c>
      <c r="J227">
        <v>4.29</v>
      </c>
      <c r="K227">
        <v>0.71</v>
      </c>
      <c r="L227">
        <v>10.26</v>
      </c>
      <c r="M227">
        <v>0.21</v>
      </c>
      <c r="N227">
        <v>0</v>
      </c>
      <c r="O227">
        <v>10435.44</v>
      </c>
      <c r="P227" s="3">
        <v>4325919</v>
      </c>
      <c r="Q227" t="s">
        <v>21</v>
      </c>
      <c r="R227" t="str">
        <f xml:space="preserve"> "1057043108"</f>
        <v>1057043108</v>
      </c>
      <c r="S227" t="s">
        <v>20</v>
      </c>
      <c r="T227" t="s">
        <v>16</v>
      </c>
    </row>
    <row r="228" spans="1:20" x14ac:dyDescent="0.25">
      <c r="A228" s="1">
        <v>43619</v>
      </c>
      <c r="B228" s="2">
        <v>0.60685185185185186</v>
      </c>
      <c r="C228" t="str">
        <f xml:space="preserve"> "600115"</f>
        <v>600115</v>
      </c>
      <c r="D228" t="s">
        <v>18</v>
      </c>
      <c r="E228" t="s">
        <v>26</v>
      </c>
      <c r="F228">
        <v>1400</v>
      </c>
      <c r="G228">
        <v>6.08</v>
      </c>
      <c r="H228">
        <v>8512</v>
      </c>
      <c r="I228">
        <v>-8517.17</v>
      </c>
      <c r="J228">
        <v>4.41</v>
      </c>
      <c r="K228">
        <v>0.59</v>
      </c>
      <c r="L228">
        <v>0</v>
      </c>
      <c r="M228">
        <v>0.17</v>
      </c>
      <c r="N228">
        <v>4800</v>
      </c>
      <c r="O228">
        <v>188.91</v>
      </c>
      <c r="P228" s="3">
        <v>13293547</v>
      </c>
      <c r="Q228" t="s">
        <v>21</v>
      </c>
      <c r="R228" t="str">
        <f xml:space="preserve"> "1057079858"</f>
        <v>1057079858</v>
      </c>
      <c r="S228" t="s">
        <v>20</v>
      </c>
      <c r="T228" t="s">
        <v>16</v>
      </c>
    </row>
    <row r="229" spans="1:20" x14ac:dyDescent="0.25">
      <c r="A229" s="1">
        <v>43619</v>
      </c>
      <c r="B229" s="2">
        <v>0.60663194444444446</v>
      </c>
      <c r="C229" t="str">
        <f xml:space="preserve"> "600977"</f>
        <v>600977</v>
      </c>
      <c r="D229" t="s">
        <v>131</v>
      </c>
      <c r="E229" t="s">
        <v>26</v>
      </c>
      <c r="F229">
        <v>700</v>
      </c>
      <c r="G229">
        <v>14.91</v>
      </c>
      <c r="H229">
        <v>10437</v>
      </c>
      <c r="I229">
        <v>-10442.209999999999</v>
      </c>
      <c r="J229">
        <v>4.28</v>
      </c>
      <c r="K229">
        <v>0.72</v>
      </c>
      <c r="L229">
        <v>0</v>
      </c>
      <c r="M229">
        <v>0.21</v>
      </c>
      <c r="N229">
        <v>700</v>
      </c>
      <c r="O229">
        <v>8706.08</v>
      </c>
      <c r="P229" s="3">
        <v>13375430</v>
      </c>
      <c r="Q229" t="s">
        <v>21</v>
      </c>
      <c r="R229" t="str">
        <f xml:space="preserve"> "1057079786"</f>
        <v>1057079786</v>
      </c>
      <c r="S229" t="s">
        <v>20</v>
      </c>
      <c r="T229" t="s">
        <v>16</v>
      </c>
    </row>
    <row r="230" spans="1:20" x14ac:dyDescent="0.25">
      <c r="A230" s="1">
        <v>43616</v>
      </c>
      <c r="B230" s="2">
        <v>0.61193287037037036</v>
      </c>
      <c r="C230" t="str">
        <f xml:space="preserve"> "601298"</f>
        <v>601298</v>
      </c>
      <c r="D230" t="s">
        <v>132</v>
      </c>
      <c r="E230" t="s">
        <v>19</v>
      </c>
      <c r="F230">
        <v>1500</v>
      </c>
      <c r="G230">
        <v>8.08</v>
      </c>
      <c r="H230">
        <v>12120</v>
      </c>
      <c r="I230">
        <v>12102.64</v>
      </c>
      <c r="J230">
        <v>4.17</v>
      </c>
      <c r="K230">
        <v>0.83</v>
      </c>
      <c r="L230">
        <v>12.12</v>
      </c>
      <c r="M230">
        <v>0.24</v>
      </c>
      <c r="N230">
        <v>0</v>
      </c>
      <c r="O230">
        <v>19148.29</v>
      </c>
      <c r="P230" s="3">
        <v>12151147</v>
      </c>
      <c r="Q230" t="s">
        <v>21</v>
      </c>
      <c r="R230" t="str">
        <f xml:space="preserve"> "1057076268"</f>
        <v>1057076268</v>
      </c>
      <c r="S230" t="s">
        <v>20</v>
      </c>
      <c r="T230" t="s">
        <v>16</v>
      </c>
    </row>
    <row r="231" spans="1:20" x14ac:dyDescent="0.25">
      <c r="A231" s="1">
        <v>43616</v>
      </c>
      <c r="B231" s="2">
        <v>0.60528935185185184</v>
      </c>
      <c r="C231" t="s">
        <v>34</v>
      </c>
      <c r="D231" t="s">
        <v>34</v>
      </c>
      <c r="E231" t="s">
        <v>107</v>
      </c>
      <c r="F231">
        <v>0</v>
      </c>
      <c r="G231">
        <v>0</v>
      </c>
      <c r="H231">
        <v>0</v>
      </c>
      <c r="I231">
        <v>7000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7045.65</v>
      </c>
      <c r="P231" s="3">
        <v>0</v>
      </c>
      <c r="Q231" t="s">
        <v>34</v>
      </c>
      <c r="R231" t="s">
        <v>34</v>
      </c>
      <c r="S231" t="s">
        <v>34</v>
      </c>
      <c r="T231" t="s">
        <v>34</v>
      </c>
    </row>
    <row r="232" spans="1:20" x14ac:dyDescent="0.25">
      <c r="A232" s="1">
        <v>43612</v>
      </c>
      <c r="B232" s="2">
        <v>0.62119212962962966</v>
      </c>
      <c r="C232" t="str">
        <f xml:space="preserve"> "512660"</f>
        <v>512660</v>
      </c>
      <c r="D232" t="s">
        <v>133</v>
      </c>
      <c r="E232" t="s">
        <v>26</v>
      </c>
      <c r="F232">
        <v>2000</v>
      </c>
      <c r="G232">
        <v>0.74399999999999999</v>
      </c>
      <c r="H232">
        <v>1488</v>
      </c>
      <c r="I232">
        <v>-1488.27</v>
      </c>
      <c r="J232">
        <v>0.2</v>
      </c>
      <c r="K232">
        <v>7.0000000000000007E-2</v>
      </c>
      <c r="L232">
        <v>0</v>
      </c>
      <c r="M232">
        <v>0</v>
      </c>
      <c r="N232">
        <v>2000</v>
      </c>
      <c r="O232">
        <v>45.65</v>
      </c>
      <c r="P232" s="3">
        <v>12830921</v>
      </c>
      <c r="Q232" t="s">
        <v>21</v>
      </c>
      <c r="R232" t="str">
        <f xml:space="preserve"> "1057075448"</f>
        <v>1057075448</v>
      </c>
      <c r="S232" t="s">
        <v>20</v>
      </c>
      <c r="T232" t="s">
        <v>16</v>
      </c>
    </row>
    <row r="233" spans="1:20" x14ac:dyDescent="0.25">
      <c r="A233" s="1">
        <v>43609</v>
      </c>
      <c r="B233" s="2">
        <v>0</v>
      </c>
      <c r="C233" t="str">
        <f xml:space="preserve"> "131810"</f>
        <v>131810</v>
      </c>
      <c r="D233" t="s">
        <v>23</v>
      </c>
      <c r="E233" t="s">
        <v>24</v>
      </c>
      <c r="F233">
        <v>10</v>
      </c>
      <c r="G233">
        <v>2.4609999999999999</v>
      </c>
      <c r="H233">
        <v>1000.2</v>
      </c>
      <c r="I233">
        <v>1000.2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1533.92</v>
      </c>
      <c r="P233" s="3">
        <v>201000001572777</v>
      </c>
      <c r="Q233" t="str">
        <f xml:space="preserve"> "0176161559"</f>
        <v>0176161559</v>
      </c>
      <c r="R233" t="s">
        <v>134</v>
      </c>
      <c r="S233" t="s">
        <v>15</v>
      </c>
      <c r="T233" t="s">
        <v>16</v>
      </c>
    </row>
    <row r="234" spans="1:20" x14ac:dyDescent="0.25">
      <c r="A234" s="1">
        <v>43608</v>
      </c>
      <c r="B234" s="2">
        <v>0.6253009259259259</v>
      </c>
      <c r="C234" t="str">
        <f xml:space="preserve"> "131810"</f>
        <v>131810</v>
      </c>
      <c r="D234" t="s">
        <v>23</v>
      </c>
      <c r="E234" t="s">
        <v>27</v>
      </c>
      <c r="F234">
        <v>10</v>
      </c>
      <c r="G234">
        <v>2.4609999999999999</v>
      </c>
      <c r="H234">
        <v>1000</v>
      </c>
      <c r="I234">
        <v>-1000.01</v>
      </c>
      <c r="J234">
        <v>0.01</v>
      </c>
      <c r="K234">
        <v>0</v>
      </c>
      <c r="L234">
        <v>0</v>
      </c>
      <c r="M234">
        <v>0</v>
      </c>
      <c r="N234">
        <v>0</v>
      </c>
      <c r="O234">
        <v>533.72</v>
      </c>
      <c r="P234" s="3">
        <v>201000004283780</v>
      </c>
      <c r="Q234" t="str">
        <f xml:space="preserve"> "0176161559"</f>
        <v>0176161559</v>
      </c>
      <c r="R234" t="s">
        <v>134</v>
      </c>
      <c r="S234" t="s">
        <v>15</v>
      </c>
      <c r="T234" t="s">
        <v>16</v>
      </c>
    </row>
    <row r="235" spans="1:20" x14ac:dyDescent="0.25">
      <c r="A235" s="1">
        <v>43607</v>
      </c>
      <c r="B235" s="2">
        <v>0</v>
      </c>
      <c r="C235" t="str">
        <f xml:space="preserve"> "601318"</f>
        <v>601318</v>
      </c>
      <c r="D235" t="s">
        <v>36</v>
      </c>
      <c r="E235" t="s">
        <v>135</v>
      </c>
      <c r="F235">
        <v>400</v>
      </c>
      <c r="G235">
        <v>0</v>
      </c>
      <c r="H235">
        <v>440</v>
      </c>
      <c r="I235">
        <v>440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1533.73</v>
      </c>
      <c r="P235" s="3">
        <v>0</v>
      </c>
      <c r="Q235" t="s">
        <v>21</v>
      </c>
      <c r="R235" t="s">
        <v>34</v>
      </c>
      <c r="S235" t="s">
        <v>20</v>
      </c>
      <c r="T235" t="s">
        <v>16</v>
      </c>
    </row>
    <row r="236" spans="1:20" x14ac:dyDescent="0.25">
      <c r="A236" s="1">
        <v>43606</v>
      </c>
      <c r="B236" s="2">
        <v>0</v>
      </c>
      <c r="C236" t="str">
        <f xml:space="preserve"> "131810"</f>
        <v>131810</v>
      </c>
      <c r="D236" t="s">
        <v>23</v>
      </c>
      <c r="E236" t="s">
        <v>24</v>
      </c>
      <c r="F236">
        <v>10</v>
      </c>
      <c r="G236">
        <v>2.85</v>
      </c>
      <c r="H236">
        <v>1000.08</v>
      </c>
      <c r="I236">
        <v>1000.08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1093.73</v>
      </c>
      <c r="P236" s="3">
        <v>201000001301126</v>
      </c>
      <c r="Q236" t="str">
        <f xml:space="preserve"> "0176161559"</f>
        <v>0176161559</v>
      </c>
      <c r="R236" t="s">
        <v>136</v>
      </c>
      <c r="S236" t="s">
        <v>15</v>
      </c>
      <c r="T236" t="s">
        <v>16</v>
      </c>
    </row>
    <row r="237" spans="1:20" x14ac:dyDescent="0.25">
      <c r="A237" s="1">
        <v>43605</v>
      </c>
      <c r="B237" s="2">
        <v>0.61971064814814814</v>
      </c>
      <c r="C237" t="str">
        <f xml:space="preserve"> "131810"</f>
        <v>131810</v>
      </c>
      <c r="D237" t="s">
        <v>23</v>
      </c>
      <c r="E237" t="s">
        <v>27</v>
      </c>
      <c r="F237">
        <v>10</v>
      </c>
      <c r="G237">
        <v>2.85</v>
      </c>
      <c r="H237">
        <v>1000</v>
      </c>
      <c r="I237">
        <v>-1000.01</v>
      </c>
      <c r="J237">
        <v>0.01</v>
      </c>
      <c r="K237">
        <v>0</v>
      </c>
      <c r="L237">
        <v>0</v>
      </c>
      <c r="M237">
        <v>0</v>
      </c>
      <c r="N237">
        <v>0</v>
      </c>
      <c r="O237">
        <v>93.65</v>
      </c>
      <c r="P237" s="3">
        <v>201000004007975</v>
      </c>
      <c r="Q237" t="str">
        <f xml:space="preserve"> "0176161559"</f>
        <v>0176161559</v>
      </c>
      <c r="R237" t="s">
        <v>136</v>
      </c>
      <c r="S237" t="s">
        <v>15</v>
      </c>
      <c r="T237" t="s">
        <v>16</v>
      </c>
    </row>
    <row r="238" spans="1:20" x14ac:dyDescent="0.25">
      <c r="A238" s="1">
        <v>43602</v>
      </c>
      <c r="B238" s="2">
        <v>0.47748842592592594</v>
      </c>
      <c r="C238" t="s">
        <v>34</v>
      </c>
      <c r="D238" t="s">
        <v>34</v>
      </c>
      <c r="E238" t="s">
        <v>35</v>
      </c>
      <c r="F238">
        <v>0</v>
      </c>
      <c r="G238">
        <v>0</v>
      </c>
      <c r="H238">
        <v>0</v>
      </c>
      <c r="I238">
        <v>-20000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1093.6600000000001</v>
      </c>
      <c r="P238" s="3">
        <v>0</v>
      </c>
      <c r="Q238" t="s">
        <v>34</v>
      </c>
      <c r="R238" t="s">
        <v>34</v>
      </c>
      <c r="S238" t="s">
        <v>34</v>
      </c>
      <c r="T238" t="s">
        <v>34</v>
      </c>
    </row>
    <row r="239" spans="1:20" x14ac:dyDescent="0.25">
      <c r="A239" s="1">
        <v>43601</v>
      </c>
      <c r="B239" s="2">
        <v>0.58663194444444444</v>
      </c>
      <c r="C239" t="str">
        <f xml:space="preserve"> "600036"</f>
        <v>600036</v>
      </c>
      <c r="D239" t="s">
        <v>129</v>
      </c>
      <c r="E239" t="s">
        <v>19</v>
      </c>
      <c r="F239">
        <v>600</v>
      </c>
      <c r="G239">
        <v>33.869999999999997</v>
      </c>
      <c r="H239">
        <v>20322</v>
      </c>
      <c r="I239">
        <v>20296.27</v>
      </c>
      <c r="J239">
        <v>3.6</v>
      </c>
      <c r="K239">
        <v>1.4</v>
      </c>
      <c r="L239">
        <v>20.32</v>
      </c>
      <c r="M239">
        <v>0.41</v>
      </c>
      <c r="N239">
        <v>200</v>
      </c>
      <c r="O239">
        <v>21093.66</v>
      </c>
      <c r="P239" s="3">
        <v>11814563</v>
      </c>
      <c r="Q239" t="s">
        <v>21</v>
      </c>
      <c r="R239" t="str">
        <f xml:space="preserve"> "1057076787"</f>
        <v>1057076787</v>
      </c>
      <c r="S239" t="s">
        <v>20</v>
      </c>
      <c r="T239" t="s">
        <v>16</v>
      </c>
    </row>
    <row r="240" spans="1:20" x14ac:dyDescent="0.25">
      <c r="A240" s="1">
        <v>43598</v>
      </c>
      <c r="B240" s="2">
        <v>0.42368055555555556</v>
      </c>
      <c r="C240" t="str">
        <f xml:space="preserve"> "601298"</f>
        <v>601298</v>
      </c>
      <c r="D240" t="s">
        <v>132</v>
      </c>
      <c r="E240" t="s">
        <v>26</v>
      </c>
      <c r="F240">
        <v>1500</v>
      </c>
      <c r="G240">
        <v>8.0399999999999991</v>
      </c>
      <c r="H240">
        <v>12060</v>
      </c>
      <c r="I240">
        <v>-12065.24</v>
      </c>
      <c r="J240">
        <v>4.17</v>
      </c>
      <c r="K240">
        <v>0.83</v>
      </c>
      <c r="L240">
        <v>0</v>
      </c>
      <c r="M240">
        <v>0.24</v>
      </c>
      <c r="N240">
        <v>1500</v>
      </c>
      <c r="O240">
        <v>797.39</v>
      </c>
      <c r="P240" s="3">
        <v>4425152</v>
      </c>
      <c r="Q240" t="s">
        <v>21</v>
      </c>
      <c r="R240" t="str">
        <f xml:space="preserve"> "1057045168"</f>
        <v>1057045168</v>
      </c>
      <c r="S240" t="s">
        <v>20</v>
      </c>
      <c r="T240" t="s">
        <v>16</v>
      </c>
    </row>
    <row r="241" spans="1:20" x14ac:dyDescent="0.25">
      <c r="A241" s="1">
        <v>43598</v>
      </c>
      <c r="B241" s="2">
        <v>0.4001736111111111</v>
      </c>
      <c r="C241" t="str">
        <f xml:space="preserve"> "002456"</f>
        <v>002456</v>
      </c>
      <c r="D241" t="s">
        <v>137</v>
      </c>
      <c r="E241" t="s">
        <v>19</v>
      </c>
      <c r="F241">
        <v>1400</v>
      </c>
      <c r="G241">
        <v>8.9499999999999993</v>
      </c>
      <c r="H241">
        <v>12530</v>
      </c>
      <c r="I241">
        <v>12512.47</v>
      </c>
      <c r="J241">
        <v>3.89</v>
      </c>
      <c r="K241">
        <v>1.1100000000000001</v>
      </c>
      <c r="L241">
        <v>12.53</v>
      </c>
      <c r="M241">
        <v>0</v>
      </c>
      <c r="N241">
        <v>0</v>
      </c>
      <c r="O241">
        <v>12862.63</v>
      </c>
      <c r="P241" s="3">
        <v>102000002448404</v>
      </c>
      <c r="Q241" t="str">
        <f xml:space="preserve"> "0176161559"</f>
        <v>0176161559</v>
      </c>
      <c r="R241" t="s">
        <v>138</v>
      </c>
      <c r="S241" t="s">
        <v>15</v>
      </c>
      <c r="T241" t="s">
        <v>16</v>
      </c>
    </row>
    <row r="242" spans="1:20" x14ac:dyDescent="0.25">
      <c r="A242" s="1">
        <v>43592</v>
      </c>
      <c r="B242" s="2">
        <v>0.8650578703703703</v>
      </c>
      <c r="C242" t="str">
        <f xml:space="preserve"> "113026"</f>
        <v>113026</v>
      </c>
      <c r="D242" t="s">
        <v>139</v>
      </c>
      <c r="E242" t="s">
        <v>14</v>
      </c>
      <c r="F242">
        <v>10</v>
      </c>
      <c r="G242">
        <v>100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10</v>
      </c>
      <c r="O242">
        <v>350.16</v>
      </c>
      <c r="P242" s="3">
        <v>0</v>
      </c>
      <c r="Q242" t="s">
        <v>21</v>
      </c>
      <c r="R242" t="s">
        <v>34</v>
      </c>
      <c r="S242" t="s">
        <v>20</v>
      </c>
      <c r="T242" t="s">
        <v>16</v>
      </c>
    </row>
    <row r="243" spans="1:20" x14ac:dyDescent="0.25">
      <c r="A243" s="1">
        <v>43591</v>
      </c>
      <c r="B243" s="2">
        <v>0.55637731481481478</v>
      </c>
      <c r="C243" t="str">
        <f xml:space="preserve"> "601318"</f>
        <v>601318</v>
      </c>
      <c r="D243" t="s">
        <v>36</v>
      </c>
      <c r="E243" t="s">
        <v>26</v>
      </c>
      <c r="F243">
        <v>100</v>
      </c>
      <c r="G243">
        <v>79.959999999999994</v>
      </c>
      <c r="H243">
        <v>7996</v>
      </c>
      <c r="I243">
        <v>-8001.16</v>
      </c>
      <c r="J243">
        <v>4.45</v>
      </c>
      <c r="K243">
        <v>0.55000000000000004</v>
      </c>
      <c r="L243">
        <v>0</v>
      </c>
      <c r="M243">
        <v>0.16</v>
      </c>
      <c r="N243">
        <v>400</v>
      </c>
      <c r="O243">
        <v>350.16</v>
      </c>
      <c r="P243" s="3">
        <v>13044605</v>
      </c>
      <c r="Q243" t="s">
        <v>21</v>
      </c>
      <c r="R243" t="str">
        <f xml:space="preserve"> "1057065804"</f>
        <v>1057065804</v>
      </c>
      <c r="S243" t="s">
        <v>20</v>
      </c>
      <c r="T243" t="s">
        <v>16</v>
      </c>
    </row>
    <row r="244" spans="1:20" x14ac:dyDescent="0.25">
      <c r="A244" s="1">
        <v>43591</v>
      </c>
      <c r="B244" s="2">
        <v>0.55593749999999997</v>
      </c>
      <c r="C244" t="str">
        <f xml:space="preserve"> "600115"</f>
        <v>600115</v>
      </c>
      <c r="D244" t="s">
        <v>18</v>
      </c>
      <c r="E244" t="s">
        <v>26</v>
      </c>
      <c r="F244">
        <v>200</v>
      </c>
      <c r="G244">
        <v>6.21</v>
      </c>
      <c r="H244">
        <v>1242</v>
      </c>
      <c r="I244">
        <v>-1247.02</v>
      </c>
      <c r="J244">
        <v>4.92</v>
      </c>
      <c r="K244">
        <v>0.08</v>
      </c>
      <c r="L244">
        <v>0</v>
      </c>
      <c r="M244">
        <v>0.02</v>
      </c>
      <c r="N244">
        <v>3400</v>
      </c>
      <c r="O244">
        <v>8351.32</v>
      </c>
      <c r="P244" s="3">
        <v>12990296</v>
      </c>
      <c r="Q244" t="s">
        <v>21</v>
      </c>
      <c r="R244" t="str">
        <f xml:space="preserve"> "1057065582"</f>
        <v>1057065582</v>
      </c>
      <c r="S244" t="s">
        <v>20</v>
      </c>
      <c r="T244" t="s">
        <v>16</v>
      </c>
    </row>
    <row r="245" spans="1:20" x14ac:dyDescent="0.25">
      <c r="A245" s="1">
        <v>43591</v>
      </c>
      <c r="B245" s="2">
        <v>0.40855324074074079</v>
      </c>
      <c r="C245" t="str">
        <f xml:space="preserve"> "000338"</f>
        <v>000338</v>
      </c>
      <c r="D245" t="s">
        <v>33</v>
      </c>
      <c r="E245" t="s">
        <v>26</v>
      </c>
      <c r="F245">
        <v>1100</v>
      </c>
      <c r="G245">
        <v>11.71</v>
      </c>
      <c r="H245">
        <v>12881</v>
      </c>
      <c r="I245">
        <v>-12886</v>
      </c>
      <c r="J245">
        <v>3.86</v>
      </c>
      <c r="K245">
        <v>1.1399999999999999</v>
      </c>
      <c r="L245">
        <v>0</v>
      </c>
      <c r="M245">
        <v>0</v>
      </c>
      <c r="N245">
        <v>2500</v>
      </c>
      <c r="O245">
        <v>9598.34</v>
      </c>
      <c r="P245" s="3">
        <v>101000004921899</v>
      </c>
      <c r="Q245" t="str">
        <f xml:space="preserve"> "0176161559"</f>
        <v>0176161559</v>
      </c>
      <c r="R245" t="s">
        <v>140</v>
      </c>
      <c r="S245" t="s">
        <v>15</v>
      </c>
      <c r="T245" t="s">
        <v>16</v>
      </c>
    </row>
    <row r="246" spans="1:20" x14ac:dyDescent="0.25">
      <c r="A246" s="1">
        <v>43591</v>
      </c>
      <c r="B246" s="2">
        <v>0.40738425925925931</v>
      </c>
      <c r="C246" t="str">
        <f xml:space="preserve"> "600115"</f>
        <v>600115</v>
      </c>
      <c r="D246" t="s">
        <v>18</v>
      </c>
      <c r="E246" t="s">
        <v>26</v>
      </c>
      <c r="F246">
        <v>1600</v>
      </c>
      <c r="G246">
        <v>6.33</v>
      </c>
      <c r="H246">
        <v>10128</v>
      </c>
      <c r="I246">
        <v>-10133.200000000001</v>
      </c>
      <c r="J246">
        <v>4.3099999999999996</v>
      </c>
      <c r="K246">
        <v>0.69</v>
      </c>
      <c r="L246">
        <v>0</v>
      </c>
      <c r="M246">
        <v>0.2</v>
      </c>
      <c r="N246">
        <v>3200</v>
      </c>
      <c r="O246">
        <v>22484.34</v>
      </c>
      <c r="P246" s="3">
        <v>3751885</v>
      </c>
      <c r="Q246" t="s">
        <v>21</v>
      </c>
      <c r="R246" t="str">
        <f xml:space="preserve"> "1057024647"</f>
        <v>1057024647</v>
      </c>
      <c r="S246" t="s">
        <v>20</v>
      </c>
      <c r="T246" t="s">
        <v>16</v>
      </c>
    </row>
    <row r="247" spans="1:20" x14ac:dyDescent="0.25">
      <c r="A247" s="1">
        <v>43591</v>
      </c>
      <c r="B247" s="2">
        <v>0.40696759259259258</v>
      </c>
      <c r="C247" t="str">
        <f xml:space="preserve"> "601688"</f>
        <v>601688</v>
      </c>
      <c r="D247" t="s">
        <v>41</v>
      </c>
      <c r="E247" t="s">
        <v>19</v>
      </c>
      <c r="F247">
        <v>500</v>
      </c>
      <c r="G247">
        <v>19.170000000000002</v>
      </c>
      <c r="H247">
        <v>9585</v>
      </c>
      <c r="I247">
        <v>9570.2199999999993</v>
      </c>
      <c r="J247">
        <v>4.33</v>
      </c>
      <c r="K247">
        <v>0.67</v>
      </c>
      <c r="L247">
        <v>9.58</v>
      </c>
      <c r="M247">
        <v>0.2</v>
      </c>
      <c r="N247">
        <v>0</v>
      </c>
      <c r="O247">
        <v>32617.54</v>
      </c>
      <c r="P247" s="3">
        <v>3661228</v>
      </c>
      <c r="Q247" t="s">
        <v>21</v>
      </c>
      <c r="R247" t="str">
        <f xml:space="preserve"> "1057024258"</f>
        <v>1057024258</v>
      </c>
      <c r="S247" t="s">
        <v>20</v>
      </c>
      <c r="T247" t="s">
        <v>16</v>
      </c>
    </row>
    <row r="248" spans="1:20" x14ac:dyDescent="0.25">
      <c r="A248" s="1">
        <v>43591</v>
      </c>
      <c r="B248" s="2">
        <v>0.40657407407407403</v>
      </c>
      <c r="C248" t="str">
        <f xml:space="preserve"> "002463"</f>
        <v>002463</v>
      </c>
      <c r="D248" t="s">
        <v>141</v>
      </c>
      <c r="E248" t="s">
        <v>19</v>
      </c>
      <c r="F248">
        <v>1500</v>
      </c>
      <c r="G248">
        <v>10.63</v>
      </c>
      <c r="H248">
        <v>15945</v>
      </c>
      <c r="I248">
        <v>15924.05</v>
      </c>
      <c r="J248">
        <v>3.58</v>
      </c>
      <c r="K248">
        <v>1.42</v>
      </c>
      <c r="L248">
        <v>15.95</v>
      </c>
      <c r="M248">
        <v>0</v>
      </c>
      <c r="N248">
        <v>0</v>
      </c>
      <c r="O248">
        <v>23047.32</v>
      </c>
      <c r="P248" s="3">
        <v>104000004364408</v>
      </c>
      <c r="Q248" t="str">
        <f xml:space="preserve"> "0176161559"</f>
        <v>0176161559</v>
      </c>
      <c r="R248" t="s">
        <v>142</v>
      </c>
      <c r="S248" t="s">
        <v>15</v>
      </c>
      <c r="T248" t="s">
        <v>16</v>
      </c>
    </row>
    <row r="249" spans="1:20" x14ac:dyDescent="0.25">
      <c r="A249" s="1">
        <v>43591</v>
      </c>
      <c r="B249" s="2">
        <v>0.40600694444444446</v>
      </c>
      <c r="C249" t="str">
        <f xml:space="preserve"> "601318"</f>
        <v>601318</v>
      </c>
      <c r="D249" t="s">
        <v>36</v>
      </c>
      <c r="E249" t="s">
        <v>26</v>
      </c>
      <c r="F249">
        <v>100</v>
      </c>
      <c r="G249">
        <v>82.4</v>
      </c>
      <c r="H249">
        <v>8240</v>
      </c>
      <c r="I249">
        <v>-8245.16</v>
      </c>
      <c r="J249">
        <v>4.43</v>
      </c>
      <c r="K249">
        <v>0.56999999999999995</v>
      </c>
      <c r="L249">
        <v>0</v>
      </c>
      <c r="M249">
        <v>0.16</v>
      </c>
      <c r="N249">
        <v>300</v>
      </c>
      <c r="O249">
        <v>7123.27</v>
      </c>
      <c r="P249" s="3">
        <v>3458241</v>
      </c>
      <c r="Q249" t="s">
        <v>21</v>
      </c>
      <c r="R249" t="str">
        <f xml:space="preserve"> "1057023314"</f>
        <v>1057023314</v>
      </c>
      <c r="S249" t="s">
        <v>20</v>
      </c>
      <c r="T249" t="s">
        <v>16</v>
      </c>
    </row>
    <row r="250" spans="1:20" x14ac:dyDescent="0.25">
      <c r="A250" s="1">
        <v>43591</v>
      </c>
      <c r="B250" s="2">
        <v>0.40305555555555556</v>
      </c>
      <c r="C250" t="str">
        <f xml:space="preserve"> "000830"</f>
        <v>000830</v>
      </c>
      <c r="D250" t="s">
        <v>143</v>
      </c>
      <c r="E250" t="s">
        <v>19</v>
      </c>
      <c r="F250">
        <v>400</v>
      </c>
      <c r="G250">
        <v>13.26</v>
      </c>
      <c r="H250">
        <v>5304</v>
      </c>
      <c r="I250">
        <v>5293.7</v>
      </c>
      <c r="J250">
        <v>4.5199999999999996</v>
      </c>
      <c r="K250">
        <v>0.48</v>
      </c>
      <c r="L250">
        <v>5.3</v>
      </c>
      <c r="M250">
        <v>0</v>
      </c>
      <c r="N250">
        <v>0</v>
      </c>
      <c r="O250">
        <v>15368.43</v>
      </c>
      <c r="P250" s="3">
        <v>103000003430539</v>
      </c>
      <c r="Q250" t="str">
        <f xml:space="preserve"> "0176161559"</f>
        <v>0176161559</v>
      </c>
      <c r="R250" t="s">
        <v>144</v>
      </c>
      <c r="S250" t="s">
        <v>15</v>
      </c>
      <c r="T250" t="s">
        <v>16</v>
      </c>
    </row>
    <row r="251" spans="1:20" x14ac:dyDescent="0.25">
      <c r="A251" s="1">
        <v>43591</v>
      </c>
      <c r="B251" s="2">
        <v>0.40201388888888889</v>
      </c>
      <c r="C251" t="s">
        <v>34</v>
      </c>
      <c r="D251" t="s">
        <v>34</v>
      </c>
      <c r="E251" t="s">
        <v>107</v>
      </c>
      <c r="F251">
        <v>0</v>
      </c>
      <c r="G251">
        <v>0</v>
      </c>
      <c r="H251">
        <v>0</v>
      </c>
      <c r="I251">
        <v>9000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10074.73</v>
      </c>
      <c r="P251" s="3">
        <v>0</v>
      </c>
      <c r="Q251" t="s">
        <v>34</v>
      </c>
      <c r="R251" t="s">
        <v>34</v>
      </c>
      <c r="S251" t="s">
        <v>34</v>
      </c>
      <c r="T251" t="s">
        <v>34</v>
      </c>
    </row>
    <row r="252" spans="1:20" x14ac:dyDescent="0.25">
      <c r="A252" s="1">
        <v>43585</v>
      </c>
      <c r="B252" s="2">
        <v>0.58521990740740748</v>
      </c>
      <c r="C252" t="str">
        <f xml:space="preserve"> "002463"</f>
        <v>002463</v>
      </c>
      <c r="D252" t="s">
        <v>141</v>
      </c>
      <c r="E252" t="s">
        <v>26</v>
      </c>
      <c r="F252">
        <v>800</v>
      </c>
      <c r="G252">
        <v>11.23</v>
      </c>
      <c r="H252">
        <v>8984</v>
      </c>
      <c r="I252">
        <v>-8989</v>
      </c>
      <c r="J252">
        <v>4.2</v>
      </c>
      <c r="K252">
        <v>0.8</v>
      </c>
      <c r="L252">
        <v>0</v>
      </c>
      <c r="M252">
        <v>0</v>
      </c>
      <c r="N252">
        <v>1500</v>
      </c>
      <c r="O252">
        <v>1074.73</v>
      </c>
      <c r="P252" s="3">
        <v>101000015361400</v>
      </c>
      <c r="Q252" t="str">
        <f xml:space="preserve"> "0176161559"</f>
        <v>0176161559</v>
      </c>
      <c r="R252" t="s">
        <v>145</v>
      </c>
      <c r="S252" t="s">
        <v>15</v>
      </c>
      <c r="T252" t="s">
        <v>16</v>
      </c>
    </row>
    <row r="253" spans="1:20" x14ac:dyDescent="0.25">
      <c r="A253" s="1">
        <v>43585</v>
      </c>
      <c r="B253" s="2">
        <v>0.54392361111111109</v>
      </c>
      <c r="C253" t="str">
        <f xml:space="preserve"> "600036"</f>
        <v>600036</v>
      </c>
      <c r="D253" t="s">
        <v>129</v>
      </c>
      <c r="E253" t="s">
        <v>26</v>
      </c>
      <c r="F253">
        <v>300</v>
      </c>
      <c r="G253">
        <v>34.1</v>
      </c>
      <c r="H253">
        <v>10230</v>
      </c>
      <c r="I253">
        <v>-10235.200000000001</v>
      </c>
      <c r="J253">
        <v>4.3</v>
      </c>
      <c r="K253">
        <v>0.7</v>
      </c>
      <c r="L253">
        <v>0</v>
      </c>
      <c r="M253">
        <v>0.2</v>
      </c>
      <c r="N253">
        <v>800</v>
      </c>
      <c r="O253">
        <v>10063.73</v>
      </c>
      <c r="P253" s="3">
        <v>8907330</v>
      </c>
      <c r="Q253" t="s">
        <v>21</v>
      </c>
      <c r="R253" t="str">
        <f xml:space="preserve"> "1057101362"</f>
        <v>1057101362</v>
      </c>
      <c r="S253" t="s">
        <v>20</v>
      </c>
      <c r="T253" t="s">
        <v>16</v>
      </c>
    </row>
    <row r="254" spans="1:20" x14ac:dyDescent="0.25">
      <c r="A254" s="1">
        <v>43585</v>
      </c>
      <c r="B254" s="2">
        <v>0.54265046296296293</v>
      </c>
      <c r="C254" t="str">
        <f xml:space="preserve"> "601318"</f>
        <v>601318</v>
      </c>
      <c r="D254" t="s">
        <v>36</v>
      </c>
      <c r="E254" t="s">
        <v>26</v>
      </c>
      <c r="F254">
        <v>200</v>
      </c>
      <c r="G254">
        <v>85.78</v>
      </c>
      <c r="H254">
        <v>17156</v>
      </c>
      <c r="I254">
        <v>-17161.34</v>
      </c>
      <c r="J254">
        <v>3.82</v>
      </c>
      <c r="K254">
        <v>1.18</v>
      </c>
      <c r="L254">
        <v>0</v>
      </c>
      <c r="M254">
        <v>0.34</v>
      </c>
      <c r="N254">
        <v>200</v>
      </c>
      <c r="O254">
        <v>20298.93</v>
      </c>
      <c r="P254" s="3">
        <v>8852280</v>
      </c>
      <c r="Q254" t="s">
        <v>21</v>
      </c>
      <c r="R254" t="str">
        <f xml:space="preserve"> "1057100852"</f>
        <v>1057100852</v>
      </c>
      <c r="S254" t="s">
        <v>20</v>
      </c>
      <c r="T254" t="s">
        <v>16</v>
      </c>
    </row>
    <row r="255" spans="1:20" x14ac:dyDescent="0.25">
      <c r="A255" s="1">
        <v>43585</v>
      </c>
      <c r="B255" s="2">
        <v>0.43618055555555557</v>
      </c>
      <c r="C255" t="s">
        <v>34</v>
      </c>
      <c r="D255" t="s">
        <v>34</v>
      </c>
      <c r="E255" t="s">
        <v>107</v>
      </c>
      <c r="F255">
        <v>0</v>
      </c>
      <c r="G255">
        <v>0</v>
      </c>
      <c r="H255">
        <v>0</v>
      </c>
      <c r="I255">
        <v>30000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37460.269999999997</v>
      </c>
      <c r="P255" s="3">
        <v>0</v>
      </c>
      <c r="Q255" t="s">
        <v>34</v>
      </c>
      <c r="R255" t="s">
        <v>34</v>
      </c>
      <c r="S255" t="s">
        <v>34</v>
      </c>
      <c r="T255" t="s">
        <v>34</v>
      </c>
    </row>
    <row r="256" spans="1:20" x14ac:dyDescent="0.25">
      <c r="A256" s="1">
        <v>43584</v>
      </c>
      <c r="B256" s="2">
        <v>0.79562499999999992</v>
      </c>
      <c r="C256" t="str">
        <f xml:space="preserve"> "110057"</f>
        <v>110057</v>
      </c>
      <c r="D256" t="s">
        <v>146</v>
      </c>
      <c r="E256" t="s">
        <v>14</v>
      </c>
      <c r="F256">
        <v>10</v>
      </c>
      <c r="G256">
        <v>100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10</v>
      </c>
      <c r="O256">
        <v>323.82</v>
      </c>
      <c r="P256" s="3">
        <v>0</v>
      </c>
      <c r="Q256" t="s">
        <v>21</v>
      </c>
      <c r="R256" t="s">
        <v>34</v>
      </c>
      <c r="S256" t="s">
        <v>20</v>
      </c>
      <c r="T256" t="s">
        <v>16</v>
      </c>
    </row>
    <row r="257" spans="1:20" x14ac:dyDescent="0.25">
      <c r="A257" s="1">
        <v>43584</v>
      </c>
      <c r="B257" s="2">
        <v>0.66600694444444442</v>
      </c>
      <c r="C257" t="s">
        <v>34</v>
      </c>
      <c r="D257" t="s">
        <v>34</v>
      </c>
      <c r="E257" t="s">
        <v>35</v>
      </c>
      <c r="F257">
        <v>0</v>
      </c>
      <c r="G257">
        <v>0</v>
      </c>
      <c r="H257">
        <v>0</v>
      </c>
      <c r="I257">
        <v>-37000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323.82</v>
      </c>
      <c r="P257" s="3">
        <v>0</v>
      </c>
      <c r="Q257" t="s">
        <v>34</v>
      </c>
      <c r="R257" t="s">
        <v>34</v>
      </c>
      <c r="S257" t="s">
        <v>34</v>
      </c>
      <c r="T257" t="s">
        <v>34</v>
      </c>
    </row>
    <row r="258" spans="1:20" x14ac:dyDescent="0.25">
      <c r="A258" s="1">
        <v>43584</v>
      </c>
      <c r="B258" s="2">
        <v>0.59004629629629635</v>
      </c>
      <c r="C258" t="str">
        <f xml:space="preserve"> "600115"</f>
        <v>600115</v>
      </c>
      <c r="D258" t="s">
        <v>18</v>
      </c>
      <c r="E258" t="s">
        <v>26</v>
      </c>
      <c r="F258">
        <v>1600</v>
      </c>
      <c r="G258">
        <v>6.7</v>
      </c>
      <c r="H258">
        <v>10720</v>
      </c>
      <c r="I258">
        <v>-10725.21</v>
      </c>
      <c r="J258">
        <v>4.2699999999999996</v>
      </c>
      <c r="K258">
        <v>0.73</v>
      </c>
      <c r="L258">
        <v>0</v>
      </c>
      <c r="M258">
        <v>0.21</v>
      </c>
      <c r="N258">
        <v>1600</v>
      </c>
      <c r="O258">
        <v>7460.27</v>
      </c>
      <c r="P258" s="3">
        <v>15526147</v>
      </c>
      <c r="Q258" t="s">
        <v>21</v>
      </c>
      <c r="R258" t="str">
        <f xml:space="preserve"> "1057085362"</f>
        <v>1057085362</v>
      </c>
      <c r="S258" t="s">
        <v>20</v>
      </c>
      <c r="T258" t="s">
        <v>16</v>
      </c>
    </row>
    <row r="259" spans="1:20" x14ac:dyDescent="0.25">
      <c r="A259" s="1">
        <v>43584</v>
      </c>
      <c r="B259" s="2">
        <v>0.56895833333333334</v>
      </c>
      <c r="C259" t="str">
        <f xml:space="preserve"> "601688"</f>
        <v>601688</v>
      </c>
      <c r="D259" t="s">
        <v>41</v>
      </c>
      <c r="E259" t="s">
        <v>19</v>
      </c>
      <c r="F259">
        <v>500</v>
      </c>
      <c r="G259">
        <v>20.91</v>
      </c>
      <c r="H259">
        <v>10455</v>
      </c>
      <c r="I259">
        <v>10439.33</v>
      </c>
      <c r="J259">
        <v>4.28</v>
      </c>
      <c r="K259">
        <v>0.72</v>
      </c>
      <c r="L259">
        <v>10.46</v>
      </c>
      <c r="M259">
        <v>0.21</v>
      </c>
      <c r="N259">
        <v>500</v>
      </c>
      <c r="O259">
        <v>18185.48</v>
      </c>
      <c r="P259" s="3">
        <v>13374114</v>
      </c>
      <c r="Q259" t="s">
        <v>21</v>
      </c>
      <c r="R259" t="str">
        <f xml:space="preserve"> "1057077307"</f>
        <v>1057077307</v>
      </c>
      <c r="S259" t="s">
        <v>20</v>
      </c>
      <c r="T259" t="s">
        <v>16</v>
      </c>
    </row>
    <row r="260" spans="1:20" x14ac:dyDescent="0.25">
      <c r="A260" s="1">
        <v>43584</v>
      </c>
      <c r="B260" s="2">
        <v>0.54568287037037033</v>
      </c>
      <c r="C260" t="str">
        <f xml:space="preserve"> "600036"</f>
        <v>600036</v>
      </c>
      <c r="D260" t="s">
        <v>129</v>
      </c>
      <c r="E260" t="s">
        <v>19</v>
      </c>
      <c r="F260">
        <v>500</v>
      </c>
      <c r="G260">
        <v>35.33</v>
      </c>
      <c r="H260">
        <v>17665</v>
      </c>
      <c r="I260">
        <v>17641.98</v>
      </c>
      <c r="J260">
        <v>3.79</v>
      </c>
      <c r="K260">
        <v>1.21</v>
      </c>
      <c r="L260">
        <v>17.670000000000002</v>
      </c>
      <c r="M260">
        <v>0.35</v>
      </c>
      <c r="N260">
        <v>500</v>
      </c>
      <c r="O260">
        <v>7746.15</v>
      </c>
      <c r="P260" s="3">
        <v>12239378</v>
      </c>
      <c r="Q260" t="s">
        <v>21</v>
      </c>
      <c r="R260" t="str">
        <f xml:space="preserve"> "1057069399"</f>
        <v>1057069399</v>
      </c>
      <c r="S260" t="s">
        <v>20</v>
      </c>
      <c r="T260" t="s">
        <v>16</v>
      </c>
    </row>
    <row r="261" spans="1:20" x14ac:dyDescent="0.25">
      <c r="A261" s="1">
        <v>43584</v>
      </c>
      <c r="B261" s="2">
        <v>0.47179398148148149</v>
      </c>
      <c r="C261" t="str">
        <f xml:space="preserve"> "000338"</f>
        <v>000338</v>
      </c>
      <c r="D261" t="s">
        <v>33</v>
      </c>
      <c r="E261" t="s">
        <v>19</v>
      </c>
      <c r="F261">
        <v>1400</v>
      </c>
      <c r="G261">
        <v>12.46</v>
      </c>
      <c r="H261">
        <v>17444</v>
      </c>
      <c r="I261">
        <v>17421.560000000001</v>
      </c>
      <c r="J261">
        <v>3.45</v>
      </c>
      <c r="K261">
        <v>1.55</v>
      </c>
      <c r="L261">
        <v>17.440000000000001</v>
      </c>
      <c r="M261">
        <v>0</v>
      </c>
      <c r="N261">
        <v>1400</v>
      </c>
      <c r="O261">
        <v>-9895.83</v>
      </c>
      <c r="P261" s="3">
        <v>104000015585953</v>
      </c>
      <c r="Q261" t="str">
        <f xml:space="preserve"> "0176161559"</f>
        <v>0176161559</v>
      </c>
      <c r="R261" t="s">
        <v>147</v>
      </c>
      <c r="S261" t="s">
        <v>15</v>
      </c>
      <c r="T261" t="s">
        <v>16</v>
      </c>
    </row>
    <row r="262" spans="1:20" x14ac:dyDescent="0.25">
      <c r="A262" s="1">
        <v>43584</v>
      </c>
      <c r="B262" s="2">
        <v>0.41509259259259257</v>
      </c>
      <c r="C262" t="str">
        <f xml:space="preserve"> "601688"</f>
        <v>601688</v>
      </c>
      <c r="D262" t="s">
        <v>41</v>
      </c>
      <c r="E262" t="s">
        <v>26</v>
      </c>
      <c r="F262">
        <v>500</v>
      </c>
      <c r="G262">
        <v>20.71</v>
      </c>
      <c r="H262">
        <v>10355</v>
      </c>
      <c r="I262">
        <v>-10360.209999999999</v>
      </c>
      <c r="J262">
        <v>4.29</v>
      </c>
      <c r="K262">
        <v>0.71</v>
      </c>
      <c r="L262">
        <v>0</v>
      </c>
      <c r="M262">
        <v>0.21</v>
      </c>
      <c r="N262">
        <v>1000</v>
      </c>
      <c r="O262">
        <v>-27317.39</v>
      </c>
      <c r="P262" s="3">
        <v>5987611</v>
      </c>
      <c r="Q262" t="s">
        <v>21</v>
      </c>
      <c r="R262" t="str">
        <f xml:space="preserve"> "1057031908"</f>
        <v>1057031908</v>
      </c>
      <c r="S262" t="s">
        <v>20</v>
      </c>
      <c r="T262" t="s">
        <v>16</v>
      </c>
    </row>
    <row r="263" spans="1:20" x14ac:dyDescent="0.25">
      <c r="A263" s="1">
        <v>43584</v>
      </c>
      <c r="B263" s="2">
        <v>0.3979050925925926</v>
      </c>
      <c r="C263" t="s">
        <v>34</v>
      </c>
      <c r="D263" t="s">
        <v>34</v>
      </c>
      <c r="E263" t="s">
        <v>35</v>
      </c>
      <c r="F263">
        <v>0</v>
      </c>
      <c r="G263">
        <v>0</v>
      </c>
      <c r="H263">
        <v>0</v>
      </c>
      <c r="I263">
        <v>-30000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37323.82</v>
      </c>
      <c r="P263" s="3">
        <v>0</v>
      </c>
      <c r="Q263" t="s">
        <v>34</v>
      </c>
      <c r="R263" t="s">
        <v>34</v>
      </c>
      <c r="S263" t="s">
        <v>34</v>
      </c>
      <c r="T263" t="s">
        <v>34</v>
      </c>
    </row>
    <row r="264" spans="1:20" x14ac:dyDescent="0.25">
      <c r="A264" s="1">
        <v>43584</v>
      </c>
      <c r="B264" s="2">
        <v>0.3967013888888889</v>
      </c>
      <c r="C264" t="str">
        <f xml:space="preserve"> "000338"</f>
        <v>000338</v>
      </c>
      <c r="D264" t="s">
        <v>33</v>
      </c>
      <c r="E264" t="s">
        <v>26</v>
      </c>
      <c r="F264">
        <v>1400</v>
      </c>
      <c r="G264">
        <v>12.34</v>
      </c>
      <c r="H264">
        <v>17276</v>
      </c>
      <c r="I264">
        <v>-17281</v>
      </c>
      <c r="J264">
        <v>3.48</v>
      </c>
      <c r="K264">
        <v>1.52</v>
      </c>
      <c r="L264">
        <v>0</v>
      </c>
      <c r="M264">
        <v>0</v>
      </c>
      <c r="N264">
        <v>2800</v>
      </c>
      <c r="O264">
        <v>-16957.18</v>
      </c>
      <c r="P264" s="3">
        <v>104000000877691</v>
      </c>
      <c r="Q264" t="str">
        <f xml:space="preserve"> "0176161559"</f>
        <v>0176161559</v>
      </c>
      <c r="R264" t="s">
        <v>148</v>
      </c>
      <c r="S264" t="s">
        <v>15</v>
      </c>
      <c r="T264" t="s">
        <v>16</v>
      </c>
    </row>
    <row r="265" spans="1:20" x14ac:dyDescent="0.25">
      <c r="A265" s="1">
        <v>43581</v>
      </c>
      <c r="B265" s="2">
        <v>0.62424768518518514</v>
      </c>
      <c r="C265" t="str">
        <f xml:space="preserve"> "600036"</f>
        <v>600036</v>
      </c>
      <c r="D265" t="s">
        <v>129</v>
      </c>
      <c r="E265" t="s">
        <v>26</v>
      </c>
      <c r="F265">
        <v>1000</v>
      </c>
      <c r="G265">
        <v>34.36</v>
      </c>
      <c r="H265">
        <v>34360</v>
      </c>
      <c r="I265">
        <v>-34366.870000000003</v>
      </c>
      <c r="J265">
        <v>3.82</v>
      </c>
      <c r="K265">
        <v>2.36</v>
      </c>
      <c r="L265">
        <v>0</v>
      </c>
      <c r="M265">
        <v>0.69</v>
      </c>
      <c r="N265">
        <v>1000</v>
      </c>
      <c r="O265">
        <v>67323.820000000007</v>
      </c>
      <c r="P265" s="3">
        <v>17497545</v>
      </c>
      <c r="Q265" t="s">
        <v>21</v>
      </c>
      <c r="R265" t="str">
        <f xml:space="preserve"> "1057100703"</f>
        <v>1057100703</v>
      </c>
      <c r="S265" t="s">
        <v>20</v>
      </c>
      <c r="T265" t="s">
        <v>16</v>
      </c>
    </row>
    <row r="266" spans="1:20" x14ac:dyDescent="0.25">
      <c r="A266" s="1">
        <v>43581</v>
      </c>
      <c r="B266" s="2">
        <v>0.62267361111111108</v>
      </c>
      <c r="C266" t="str">
        <f xml:space="preserve"> "000338"</f>
        <v>000338</v>
      </c>
      <c r="D266" t="s">
        <v>33</v>
      </c>
      <c r="E266" t="s">
        <v>19</v>
      </c>
      <c r="F266">
        <v>2000</v>
      </c>
      <c r="G266">
        <v>12.11</v>
      </c>
      <c r="H266">
        <v>24220</v>
      </c>
      <c r="I266">
        <v>24190.78</v>
      </c>
      <c r="J266">
        <v>2.86</v>
      </c>
      <c r="K266">
        <v>2.14</v>
      </c>
      <c r="L266">
        <v>24.22</v>
      </c>
      <c r="M266">
        <v>0</v>
      </c>
      <c r="N266">
        <v>1400</v>
      </c>
      <c r="O266">
        <v>101690.69</v>
      </c>
      <c r="P266" s="3">
        <v>102000021282747</v>
      </c>
      <c r="Q266" t="str">
        <f xml:space="preserve"> "0176161559"</f>
        <v>0176161559</v>
      </c>
      <c r="R266" t="s">
        <v>149</v>
      </c>
      <c r="S266" t="s">
        <v>15</v>
      </c>
      <c r="T266" t="s">
        <v>16</v>
      </c>
    </row>
    <row r="267" spans="1:20" x14ac:dyDescent="0.25">
      <c r="A267" s="1">
        <v>43581</v>
      </c>
      <c r="B267" s="2">
        <v>0.62047453703703703</v>
      </c>
      <c r="C267" t="str">
        <f xml:space="preserve"> "601688"</f>
        <v>601688</v>
      </c>
      <c r="D267" t="s">
        <v>41</v>
      </c>
      <c r="E267" t="s">
        <v>19</v>
      </c>
      <c r="F267">
        <v>1000</v>
      </c>
      <c r="G267">
        <v>21.36</v>
      </c>
      <c r="H267">
        <v>21360</v>
      </c>
      <c r="I267">
        <v>21333.21</v>
      </c>
      <c r="J267">
        <v>3.53</v>
      </c>
      <c r="K267">
        <v>1.47</v>
      </c>
      <c r="L267">
        <v>21.36</v>
      </c>
      <c r="M267">
        <v>0.43</v>
      </c>
      <c r="N267">
        <v>500</v>
      </c>
      <c r="O267">
        <v>77499.91</v>
      </c>
      <c r="P267" s="3">
        <v>17064013</v>
      </c>
      <c r="Q267" t="s">
        <v>21</v>
      </c>
      <c r="R267" t="str">
        <f xml:space="preserve"> "1057097675"</f>
        <v>1057097675</v>
      </c>
      <c r="S267" t="s">
        <v>20</v>
      </c>
      <c r="T267" t="s">
        <v>16</v>
      </c>
    </row>
    <row r="268" spans="1:20" x14ac:dyDescent="0.25">
      <c r="A268" s="1">
        <v>43581</v>
      </c>
      <c r="B268" s="2">
        <v>0.62</v>
      </c>
      <c r="C268" t="str">
        <f xml:space="preserve"> "002463"</f>
        <v>002463</v>
      </c>
      <c r="D268" t="s">
        <v>141</v>
      </c>
      <c r="E268" t="s">
        <v>19</v>
      </c>
      <c r="F268">
        <v>1500</v>
      </c>
      <c r="G268">
        <v>11.9</v>
      </c>
      <c r="H268">
        <v>17850</v>
      </c>
      <c r="I268">
        <v>17827.150000000001</v>
      </c>
      <c r="J268">
        <v>3.41</v>
      </c>
      <c r="K268">
        <v>1.59</v>
      </c>
      <c r="L268">
        <v>17.850000000000001</v>
      </c>
      <c r="M268">
        <v>0</v>
      </c>
      <c r="N268">
        <v>700</v>
      </c>
      <c r="O268">
        <v>56166.7</v>
      </c>
      <c r="P268" s="3">
        <v>104000021279534</v>
      </c>
      <c r="Q268" t="str">
        <f t="shared" ref="Q268:Q273" si="3" xml:space="preserve"> "0176161559"</f>
        <v>0176161559</v>
      </c>
      <c r="R268" t="s">
        <v>150</v>
      </c>
      <c r="S268" t="s">
        <v>15</v>
      </c>
      <c r="T268" t="s">
        <v>16</v>
      </c>
    </row>
    <row r="269" spans="1:20" x14ac:dyDescent="0.25">
      <c r="A269" s="1">
        <v>43581</v>
      </c>
      <c r="B269" s="2">
        <v>0.61966435185185187</v>
      </c>
      <c r="C269" t="str">
        <f xml:space="preserve"> "000977"</f>
        <v>000977</v>
      </c>
      <c r="D269" t="s">
        <v>151</v>
      </c>
      <c r="E269" t="s">
        <v>19</v>
      </c>
      <c r="F269">
        <v>900</v>
      </c>
      <c r="G269">
        <v>29.16</v>
      </c>
      <c r="H269">
        <v>26244</v>
      </c>
      <c r="I269">
        <v>26212.75</v>
      </c>
      <c r="J269">
        <v>2.68</v>
      </c>
      <c r="K269">
        <v>2.3199999999999998</v>
      </c>
      <c r="L269">
        <v>26.25</v>
      </c>
      <c r="M269">
        <v>0</v>
      </c>
      <c r="N269">
        <v>0</v>
      </c>
      <c r="O269">
        <v>38339.550000000003</v>
      </c>
      <c r="P269" s="3">
        <v>101000021451401</v>
      </c>
      <c r="Q269" t="str">
        <f t="shared" si="3"/>
        <v>0176161559</v>
      </c>
      <c r="R269" t="s">
        <v>152</v>
      </c>
      <c r="S269" t="s">
        <v>15</v>
      </c>
      <c r="T269" t="s">
        <v>16</v>
      </c>
    </row>
    <row r="270" spans="1:20" x14ac:dyDescent="0.25">
      <c r="A270" s="1">
        <v>43581</v>
      </c>
      <c r="B270" s="2">
        <v>0.61329861111111106</v>
      </c>
      <c r="C270" t="str">
        <f xml:space="preserve"> "002142"</f>
        <v>002142</v>
      </c>
      <c r="D270" t="s">
        <v>125</v>
      </c>
      <c r="E270" t="s">
        <v>26</v>
      </c>
      <c r="F270">
        <v>400</v>
      </c>
      <c r="G270">
        <v>22.19</v>
      </c>
      <c r="H270">
        <v>8876</v>
      </c>
      <c r="I270">
        <v>-8881</v>
      </c>
      <c r="J270">
        <v>4.21</v>
      </c>
      <c r="K270">
        <v>0.79</v>
      </c>
      <c r="L270">
        <v>0</v>
      </c>
      <c r="M270">
        <v>0</v>
      </c>
      <c r="N270">
        <v>1400</v>
      </c>
      <c r="O270">
        <v>12126.8</v>
      </c>
      <c r="P270" s="3">
        <v>102000019664981</v>
      </c>
      <c r="Q270" t="str">
        <f t="shared" si="3"/>
        <v>0176161559</v>
      </c>
      <c r="R270" t="s">
        <v>153</v>
      </c>
      <c r="S270" t="s">
        <v>15</v>
      </c>
      <c r="T270" t="s">
        <v>16</v>
      </c>
    </row>
    <row r="271" spans="1:20" x14ac:dyDescent="0.25">
      <c r="A271" s="1">
        <v>43581</v>
      </c>
      <c r="B271" s="2">
        <v>0.61207175925925927</v>
      </c>
      <c r="C271" t="str">
        <f xml:space="preserve"> "000338"</f>
        <v>000338</v>
      </c>
      <c r="D271" t="s">
        <v>33</v>
      </c>
      <c r="E271" t="s">
        <v>19</v>
      </c>
      <c r="F271">
        <v>1600</v>
      </c>
      <c r="G271">
        <v>12.1</v>
      </c>
      <c r="H271">
        <v>19360</v>
      </c>
      <c r="I271">
        <v>19335.64</v>
      </c>
      <c r="J271">
        <v>3.28</v>
      </c>
      <c r="K271">
        <v>1.72</v>
      </c>
      <c r="L271">
        <v>19.36</v>
      </c>
      <c r="M271">
        <v>0</v>
      </c>
      <c r="N271">
        <v>3400</v>
      </c>
      <c r="O271">
        <v>21007.8</v>
      </c>
      <c r="P271" s="3">
        <v>102000019500747</v>
      </c>
      <c r="Q271" t="str">
        <f t="shared" si="3"/>
        <v>0176161559</v>
      </c>
      <c r="R271" t="s">
        <v>154</v>
      </c>
      <c r="S271" t="s">
        <v>15</v>
      </c>
      <c r="T271" t="s">
        <v>16</v>
      </c>
    </row>
    <row r="272" spans="1:20" x14ac:dyDescent="0.25">
      <c r="A272" s="1">
        <v>43581</v>
      </c>
      <c r="B272" s="2">
        <v>0.40486111111111112</v>
      </c>
      <c r="C272" t="str">
        <f xml:space="preserve"> "000830"</f>
        <v>000830</v>
      </c>
      <c r="D272" t="s">
        <v>143</v>
      </c>
      <c r="E272" t="s">
        <v>26</v>
      </c>
      <c r="F272">
        <v>200</v>
      </c>
      <c r="G272">
        <v>15.35</v>
      </c>
      <c r="H272">
        <v>3070</v>
      </c>
      <c r="I272">
        <v>-3075</v>
      </c>
      <c r="J272">
        <v>4.7300000000000004</v>
      </c>
      <c r="K272">
        <v>0.27</v>
      </c>
      <c r="L272">
        <v>0</v>
      </c>
      <c r="M272">
        <v>0</v>
      </c>
      <c r="N272">
        <v>400</v>
      </c>
      <c r="O272">
        <v>1672.16</v>
      </c>
      <c r="P272" s="3">
        <v>101000003889290</v>
      </c>
      <c r="Q272" t="str">
        <f t="shared" si="3"/>
        <v>0176161559</v>
      </c>
      <c r="R272" t="s">
        <v>155</v>
      </c>
      <c r="S272" t="s">
        <v>15</v>
      </c>
      <c r="T272" t="s">
        <v>16</v>
      </c>
    </row>
    <row r="273" spans="1:20" x14ac:dyDescent="0.25">
      <c r="A273" s="1">
        <v>43580</v>
      </c>
      <c r="B273" s="2">
        <v>0.47354166666666669</v>
      </c>
      <c r="C273" t="str">
        <f xml:space="preserve"> "000338"</f>
        <v>000338</v>
      </c>
      <c r="D273" t="s">
        <v>33</v>
      </c>
      <c r="E273" t="s">
        <v>26</v>
      </c>
      <c r="F273">
        <v>2000</v>
      </c>
      <c r="G273">
        <v>12.75</v>
      </c>
      <c r="H273">
        <v>25500</v>
      </c>
      <c r="I273">
        <v>-25505</v>
      </c>
      <c r="J273">
        <v>2.74</v>
      </c>
      <c r="K273">
        <v>2.2599999999999998</v>
      </c>
      <c r="L273">
        <v>0</v>
      </c>
      <c r="M273">
        <v>0</v>
      </c>
      <c r="N273">
        <v>5000</v>
      </c>
      <c r="O273">
        <v>4747.16</v>
      </c>
      <c r="P273" s="3">
        <v>101000012729054</v>
      </c>
      <c r="Q273" t="str">
        <f t="shared" si="3"/>
        <v>0176161559</v>
      </c>
      <c r="R273" t="s">
        <v>156</v>
      </c>
      <c r="S273" t="s">
        <v>15</v>
      </c>
      <c r="T273" t="s">
        <v>16</v>
      </c>
    </row>
    <row r="274" spans="1:20" x14ac:dyDescent="0.25">
      <c r="A274" s="1">
        <v>43580</v>
      </c>
      <c r="B274" s="2">
        <v>0.45234953703703701</v>
      </c>
      <c r="C274" t="s">
        <v>34</v>
      </c>
      <c r="D274" t="s">
        <v>34</v>
      </c>
      <c r="E274" t="s">
        <v>107</v>
      </c>
      <c r="F274">
        <v>0</v>
      </c>
      <c r="G274">
        <v>0</v>
      </c>
      <c r="H274">
        <v>0</v>
      </c>
      <c r="I274">
        <v>30000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30252.16</v>
      </c>
      <c r="P274" s="3">
        <v>0</v>
      </c>
      <c r="Q274" t="s">
        <v>34</v>
      </c>
      <c r="R274" t="s">
        <v>34</v>
      </c>
      <c r="S274" t="s">
        <v>34</v>
      </c>
      <c r="T274" t="s">
        <v>34</v>
      </c>
    </row>
    <row r="275" spans="1:20" x14ac:dyDescent="0.25">
      <c r="A275" s="1">
        <v>43578</v>
      </c>
      <c r="B275" s="2">
        <v>0.57087962962962957</v>
      </c>
      <c r="C275" t="str">
        <f xml:space="preserve"> "002463"</f>
        <v>002463</v>
      </c>
      <c r="D275" t="s">
        <v>141</v>
      </c>
      <c r="E275" t="s">
        <v>26</v>
      </c>
      <c r="F275">
        <v>900</v>
      </c>
      <c r="G275">
        <v>12.66</v>
      </c>
      <c r="H275">
        <v>11394</v>
      </c>
      <c r="I275">
        <v>-11399</v>
      </c>
      <c r="J275">
        <v>3.99</v>
      </c>
      <c r="K275">
        <v>1.01</v>
      </c>
      <c r="L275">
        <v>0</v>
      </c>
      <c r="M275">
        <v>0</v>
      </c>
      <c r="N275">
        <v>2200</v>
      </c>
      <c r="O275">
        <v>252.16</v>
      </c>
      <c r="P275" s="3">
        <v>104000018392865</v>
      </c>
      <c r="Q275" t="str">
        <f xml:space="preserve"> "0176161559"</f>
        <v>0176161559</v>
      </c>
      <c r="R275" t="s">
        <v>157</v>
      </c>
      <c r="S275" t="s">
        <v>15</v>
      </c>
      <c r="T275" t="s">
        <v>16</v>
      </c>
    </row>
    <row r="276" spans="1:20" x14ac:dyDescent="0.25">
      <c r="A276" s="1">
        <v>43578</v>
      </c>
      <c r="B276" s="2">
        <v>0.54722222222222217</v>
      </c>
      <c r="C276" t="str">
        <f xml:space="preserve"> "002920"</f>
        <v>002920</v>
      </c>
      <c r="D276" t="s">
        <v>158</v>
      </c>
      <c r="E276" t="s">
        <v>19</v>
      </c>
      <c r="F276">
        <v>400</v>
      </c>
      <c r="G276">
        <v>27.94</v>
      </c>
      <c r="H276">
        <v>11176</v>
      </c>
      <c r="I276">
        <v>11159.82</v>
      </c>
      <c r="J276">
        <v>4.0199999999999996</v>
      </c>
      <c r="K276">
        <v>0.98</v>
      </c>
      <c r="L276">
        <v>11.18</v>
      </c>
      <c r="M276">
        <v>0</v>
      </c>
      <c r="N276">
        <v>0</v>
      </c>
      <c r="O276">
        <v>11651.16</v>
      </c>
      <c r="P276" s="3">
        <v>101000015646470</v>
      </c>
      <c r="Q276" t="str">
        <f xml:space="preserve"> "0176161559"</f>
        <v>0176161559</v>
      </c>
      <c r="R276" t="s">
        <v>159</v>
      </c>
      <c r="S276" t="s">
        <v>15</v>
      </c>
      <c r="T276" t="s">
        <v>16</v>
      </c>
    </row>
    <row r="277" spans="1:20" x14ac:dyDescent="0.25">
      <c r="A277" s="1">
        <v>43577</v>
      </c>
      <c r="B277" s="2">
        <v>0.61343749999999997</v>
      </c>
      <c r="C277" t="str">
        <f xml:space="preserve"> "000338"</f>
        <v>000338</v>
      </c>
      <c r="D277" t="s">
        <v>33</v>
      </c>
      <c r="E277" t="s">
        <v>26</v>
      </c>
      <c r="F277">
        <v>500</v>
      </c>
      <c r="G277">
        <v>13.25</v>
      </c>
      <c r="H277">
        <v>6625</v>
      </c>
      <c r="I277">
        <v>-6630</v>
      </c>
      <c r="J277">
        <v>4.42</v>
      </c>
      <c r="K277">
        <v>0.57999999999999996</v>
      </c>
      <c r="L277">
        <v>0</v>
      </c>
      <c r="M277">
        <v>0</v>
      </c>
      <c r="N277">
        <v>3000</v>
      </c>
      <c r="O277">
        <v>491.34</v>
      </c>
      <c r="P277" s="3">
        <v>101000022585734</v>
      </c>
      <c r="Q277" t="str">
        <f xml:space="preserve"> "0176161559"</f>
        <v>0176161559</v>
      </c>
      <c r="R277" t="s">
        <v>160</v>
      </c>
      <c r="S277" t="s">
        <v>15</v>
      </c>
      <c r="T277" t="s">
        <v>16</v>
      </c>
    </row>
    <row r="278" spans="1:20" x14ac:dyDescent="0.25">
      <c r="A278" s="1">
        <v>43577</v>
      </c>
      <c r="B278" s="2">
        <v>0.58905092592592589</v>
      </c>
      <c r="C278" t="str">
        <f xml:space="preserve"> "601688"</f>
        <v>601688</v>
      </c>
      <c r="D278" t="s">
        <v>41</v>
      </c>
      <c r="E278" t="s">
        <v>26</v>
      </c>
      <c r="F278">
        <v>700</v>
      </c>
      <c r="G278">
        <v>21.4</v>
      </c>
      <c r="H278">
        <v>14980</v>
      </c>
      <c r="I278">
        <v>-14985.3</v>
      </c>
      <c r="J278">
        <v>3.97</v>
      </c>
      <c r="K278">
        <v>1.03</v>
      </c>
      <c r="L278">
        <v>0</v>
      </c>
      <c r="M278">
        <v>0.3</v>
      </c>
      <c r="N278">
        <v>1500</v>
      </c>
      <c r="O278">
        <v>7121.34</v>
      </c>
      <c r="P278" s="3">
        <v>16077681</v>
      </c>
      <c r="Q278" t="s">
        <v>21</v>
      </c>
      <c r="R278" t="str">
        <f xml:space="preserve"> "1057106565"</f>
        <v>1057106565</v>
      </c>
      <c r="S278" t="s">
        <v>20</v>
      </c>
      <c r="T278" t="s">
        <v>16</v>
      </c>
    </row>
    <row r="279" spans="1:20" x14ac:dyDescent="0.25">
      <c r="A279" s="1">
        <v>43577</v>
      </c>
      <c r="B279" s="2">
        <v>0.58709490740740744</v>
      </c>
      <c r="C279" t="str">
        <f xml:space="preserve"> "000830"</f>
        <v>000830</v>
      </c>
      <c r="D279" t="s">
        <v>143</v>
      </c>
      <c r="E279" t="s">
        <v>19</v>
      </c>
      <c r="F279">
        <v>1400</v>
      </c>
      <c r="G279">
        <v>15.18</v>
      </c>
      <c r="H279">
        <v>21252</v>
      </c>
      <c r="I279">
        <v>21225.75</v>
      </c>
      <c r="J279">
        <v>3.11</v>
      </c>
      <c r="K279">
        <v>1.89</v>
      </c>
      <c r="L279">
        <v>21.25</v>
      </c>
      <c r="M279">
        <v>0</v>
      </c>
      <c r="N279">
        <v>200</v>
      </c>
      <c r="O279">
        <v>22106.639999999999</v>
      </c>
      <c r="P279" s="3">
        <v>104000020376261</v>
      </c>
      <c r="Q279" t="str">
        <f xml:space="preserve"> "0176161559"</f>
        <v>0176161559</v>
      </c>
      <c r="R279" t="s">
        <v>161</v>
      </c>
      <c r="S279" t="s">
        <v>15</v>
      </c>
      <c r="T279" t="s">
        <v>16</v>
      </c>
    </row>
    <row r="280" spans="1:20" x14ac:dyDescent="0.25">
      <c r="A280" s="1">
        <v>43574</v>
      </c>
      <c r="B280" s="2">
        <v>0.61109953703703701</v>
      </c>
      <c r="C280" t="str">
        <f xml:space="preserve"> "000830"</f>
        <v>000830</v>
      </c>
      <c r="D280" t="s">
        <v>143</v>
      </c>
      <c r="E280" t="s">
        <v>26</v>
      </c>
      <c r="F280">
        <v>900</v>
      </c>
      <c r="G280">
        <v>15.32</v>
      </c>
      <c r="H280">
        <v>13788</v>
      </c>
      <c r="I280">
        <v>-13793</v>
      </c>
      <c r="J280">
        <v>3.79</v>
      </c>
      <c r="K280">
        <v>1.21</v>
      </c>
      <c r="L280">
        <v>0</v>
      </c>
      <c r="M280">
        <v>0</v>
      </c>
      <c r="N280">
        <v>1600</v>
      </c>
      <c r="O280">
        <v>880.89</v>
      </c>
      <c r="P280" s="3">
        <v>103000021606290</v>
      </c>
      <c r="Q280" t="str">
        <f xml:space="preserve"> "0176161559"</f>
        <v>0176161559</v>
      </c>
      <c r="R280" t="s">
        <v>162</v>
      </c>
      <c r="S280" t="s">
        <v>15</v>
      </c>
      <c r="T280" t="s">
        <v>16</v>
      </c>
    </row>
    <row r="281" spans="1:20" x14ac:dyDescent="0.25">
      <c r="A281" s="1">
        <v>43574</v>
      </c>
      <c r="B281" s="2">
        <v>0.6097569444444445</v>
      </c>
      <c r="C281" t="str">
        <f xml:space="preserve"> "600779"</f>
        <v>600779</v>
      </c>
      <c r="D281" t="s">
        <v>163</v>
      </c>
      <c r="E281" t="s">
        <v>19</v>
      </c>
      <c r="F281">
        <v>300</v>
      </c>
      <c r="G281">
        <v>46.36</v>
      </c>
      <c r="H281">
        <v>13908</v>
      </c>
      <c r="I281">
        <v>13888.81</v>
      </c>
      <c r="J281">
        <v>4.04</v>
      </c>
      <c r="K281">
        <v>0.96</v>
      </c>
      <c r="L281">
        <v>13.92</v>
      </c>
      <c r="M281">
        <v>0.27</v>
      </c>
      <c r="N281">
        <v>0</v>
      </c>
      <c r="O281">
        <v>14673.89</v>
      </c>
      <c r="P281" s="3">
        <v>15506494</v>
      </c>
      <c r="Q281" t="s">
        <v>21</v>
      </c>
      <c r="R281" t="str">
        <f xml:space="preserve"> "1057106777"</f>
        <v>1057106777</v>
      </c>
      <c r="S281" t="s">
        <v>20</v>
      </c>
      <c r="T281" t="s">
        <v>16</v>
      </c>
    </row>
    <row r="282" spans="1:20" x14ac:dyDescent="0.25">
      <c r="A282" s="1">
        <v>43572</v>
      </c>
      <c r="B282" s="2">
        <v>0.82984953703703701</v>
      </c>
      <c r="C282" t="str">
        <f xml:space="preserve"> "783985"</f>
        <v>783985</v>
      </c>
      <c r="D282" t="s">
        <v>164</v>
      </c>
      <c r="E282" t="s">
        <v>17</v>
      </c>
      <c r="F282">
        <v>10</v>
      </c>
      <c r="G282">
        <v>100</v>
      </c>
      <c r="H282">
        <v>1000</v>
      </c>
      <c r="I282">
        <v>-1000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785.08</v>
      </c>
      <c r="P282" s="3" t="s">
        <v>34</v>
      </c>
      <c r="Q282" t="s">
        <v>21</v>
      </c>
      <c r="R282" t="str">
        <f xml:space="preserve"> "1057058390"</f>
        <v>1057058390</v>
      </c>
      <c r="S282" t="s">
        <v>20</v>
      </c>
      <c r="T282" t="s">
        <v>16</v>
      </c>
    </row>
    <row r="283" spans="1:20" x14ac:dyDescent="0.25">
      <c r="A283" s="1">
        <v>43572</v>
      </c>
      <c r="B283" s="2">
        <v>0.60658564814814808</v>
      </c>
      <c r="C283" t="s">
        <v>34</v>
      </c>
      <c r="D283" t="s">
        <v>34</v>
      </c>
      <c r="E283" t="s">
        <v>107</v>
      </c>
      <c r="F283">
        <v>0</v>
      </c>
      <c r="G283">
        <v>0</v>
      </c>
      <c r="H283">
        <v>0</v>
      </c>
      <c r="I283">
        <v>1000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2099.9899999999998</v>
      </c>
      <c r="P283" s="3">
        <v>0</v>
      </c>
      <c r="Q283" t="s">
        <v>34</v>
      </c>
      <c r="R283" t="s">
        <v>34</v>
      </c>
      <c r="S283" t="s">
        <v>34</v>
      </c>
      <c r="T283" t="s">
        <v>34</v>
      </c>
    </row>
    <row r="284" spans="1:20" x14ac:dyDescent="0.25">
      <c r="A284" s="1">
        <v>43572</v>
      </c>
      <c r="B284" s="2">
        <v>0.59247685185185184</v>
      </c>
      <c r="C284" t="str">
        <f xml:space="preserve"> "002142"</f>
        <v>002142</v>
      </c>
      <c r="D284" t="s">
        <v>125</v>
      </c>
      <c r="E284" t="s">
        <v>26</v>
      </c>
      <c r="F284">
        <v>500</v>
      </c>
      <c r="G284">
        <v>23.18</v>
      </c>
      <c r="H284">
        <v>11590</v>
      </c>
      <c r="I284">
        <v>-11595</v>
      </c>
      <c r="J284">
        <v>3.96</v>
      </c>
      <c r="K284">
        <v>1.04</v>
      </c>
      <c r="L284">
        <v>0</v>
      </c>
      <c r="M284">
        <v>0</v>
      </c>
      <c r="N284">
        <v>1000</v>
      </c>
      <c r="O284">
        <v>1785.08</v>
      </c>
      <c r="P284" s="3">
        <v>101000020540851</v>
      </c>
      <c r="Q284" t="str">
        <f xml:space="preserve"> "0176161559"</f>
        <v>0176161559</v>
      </c>
      <c r="R284" t="s">
        <v>165</v>
      </c>
      <c r="S284" t="s">
        <v>15</v>
      </c>
      <c r="T284" t="s">
        <v>16</v>
      </c>
    </row>
    <row r="285" spans="1:20" x14ac:dyDescent="0.25">
      <c r="A285" s="1">
        <v>43572</v>
      </c>
      <c r="B285" s="2">
        <v>0.5915393518518518</v>
      </c>
      <c r="C285" t="str">
        <f xml:space="preserve"> "002920"</f>
        <v>002920</v>
      </c>
      <c r="D285" t="s">
        <v>158</v>
      </c>
      <c r="E285" t="s">
        <v>26</v>
      </c>
      <c r="F285">
        <v>400</v>
      </c>
      <c r="G285">
        <v>30.78</v>
      </c>
      <c r="H285">
        <v>12312</v>
      </c>
      <c r="I285">
        <v>-12317</v>
      </c>
      <c r="J285">
        <v>3.92</v>
      </c>
      <c r="K285">
        <v>1.08</v>
      </c>
      <c r="L285">
        <v>0</v>
      </c>
      <c r="M285">
        <v>0</v>
      </c>
      <c r="N285">
        <v>400</v>
      </c>
      <c r="O285">
        <v>13380.08</v>
      </c>
      <c r="P285" s="3">
        <v>101000020360286</v>
      </c>
      <c r="Q285" t="str">
        <f xml:space="preserve"> "0176161559"</f>
        <v>0176161559</v>
      </c>
      <c r="R285" t="s">
        <v>166</v>
      </c>
      <c r="S285" t="s">
        <v>15</v>
      </c>
      <c r="T285" t="s">
        <v>16</v>
      </c>
    </row>
    <row r="286" spans="1:20" x14ac:dyDescent="0.25">
      <c r="A286" s="1">
        <v>43572</v>
      </c>
      <c r="B286" s="2">
        <v>0.58873842592592596</v>
      </c>
      <c r="C286" t="str">
        <f xml:space="preserve"> "600779"</f>
        <v>600779</v>
      </c>
      <c r="D286" t="s">
        <v>163</v>
      </c>
      <c r="E286" t="s">
        <v>19</v>
      </c>
      <c r="F286">
        <v>300</v>
      </c>
      <c r="G286">
        <v>46.27</v>
      </c>
      <c r="H286">
        <v>13881</v>
      </c>
      <c r="I286">
        <v>13861.84</v>
      </c>
      <c r="J286">
        <v>4.04</v>
      </c>
      <c r="K286">
        <v>0.96</v>
      </c>
      <c r="L286">
        <v>13.88</v>
      </c>
      <c r="M286">
        <v>0.28000000000000003</v>
      </c>
      <c r="N286">
        <v>300</v>
      </c>
      <c r="O286">
        <v>25697.08</v>
      </c>
      <c r="P286" s="3">
        <v>14956254</v>
      </c>
      <c r="Q286" t="s">
        <v>21</v>
      </c>
      <c r="R286" t="str">
        <f xml:space="preserve"> "1057125769"</f>
        <v>1057125769</v>
      </c>
      <c r="S286" t="s">
        <v>20</v>
      </c>
      <c r="T286" t="s">
        <v>16</v>
      </c>
    </row>
    <row r="287" spans="1:20" x14ac:dyDescent="0.25">
      <c r="A287" s="1">
        <v>43572</v>
      </c>
      <c r="B287" s="2">
        <v>0.58847222222222217</v>
      </c>
      <c r="C287" t="str">
        <f xml:space="preserve"> "000830"</f>
        <v>000830</v>
      </c>
      <c r="D287" t="s">
        <v>143</v>
      </c>
      <c r="E287" t="s">
        <v>19</v>
      </c>
      <c r="F287">
        <v>600</v>
      </c>
      <c r="G287">
        <v>16.25</v>
      </c>
      <c r="H287">
        <v>9750</v>
      </c>
      <c r="I287">
        <v>9735.25</v>
      </c>
      <c r="J287">
        <v>4.13</v>
      </c>
      <c r="K287">
        <v>0.87</v>
      </c>
      <c r="L287">
        <v>9.75</v>
      </c>
      <c r="M287">
        <v>0</v>
      </c>
      <c r="N287">
        <v>700</v>
      </c>
      <c r="O287">
        <v>11835.24</v>
      </c>
      <c r="P287" s="3">
        <v>104000020422946</v>
      </c>
      <c r="Q287" t="str">
        <f xml:space="preserve"> "0176161559"</f>
        <v>0176161559</v>
      </c>
      <c r="R287" t="s">
        <v>167</v>
      </c>
      <c r="S287" t="s">
        <v>15</v>
      </c>
      <c r="T287" t="s">
        <v>16</v>
      </c>
    </row>
    <row r="288" spans="1:20" x14ac:dyDescent="0.25">
      <c r="A288" s="1">
        <v>43570</v>
      </c>
      <c r="B288" s="2">
        <v>0.5838078703703703</v>
      </c>
      <c r="C288" t="str">
        <f xml:space="preserve"> "000338"</f>
        <v>000338</v>
      </c>
      <c r="D288" t="s">
        <v>33</v>
      </c>
      <c r="E288" t="s">
        <v>26</v>
      </c>
      <c r="F288">
        <v>300</v>
      </c>
      <c r="G288">
        <v>13.08</v>
      </c>
      <c r="H288">
        <v>3924</v>
      </c>
      <c r="I288">
        <v>-3929</v>
      </c>
      <c r="J288">
        <v>4.6500000000000004</v>
      </c>
      <c r="K288">
        <v>0.35</v>
      </c>
      <c r="L288">
        <v>0</v>
      </c>
      <c r="M288">
        <v>0</v>
      </c>
      <c r="N288">
        <v>2500</v>
      </c>
      <c r="O288">
        <v>1099.99</v>
      </c>
      <c r="P288" s="3">
        <v>103000018212534</v>
      </c>
      <c r="Q288" t="str">
        <f xml:space="preserve"> "0176161559"</f>
        <v>0176161559</v>
      </c>
      <c r="R288" t="s">
        <v>168</v>
      </c>
      <c r="S288" t="s">
        <v>15</v>
      </c>
      <c r="T288" t="s">
        <v>16</v>
      </c>
    </row>
    <row r="289" spans="1:20" x14ac:dyDescent="0.25">
      <c r="A289" s="1">
        <v>43570</v>
      </c>
      <c r="B289" s="2">
        <v>0.43848379629629625</v>
      </c>
      <c r="C289" t="str">
        <f xml:space="preserve"> "601688"</f>
        <v>601688</v>
      </c>
      <c r="D289" t="s">
        <v>41</v>
      </c>
      <c r="E289" t="s">
        <v>26</v>
      </c>
      <c r="F289">
        <v>800</v>
      </c>
      <c r="G289">
        <v>22.29</v>
      </c>
      <c r="H289">
        <v>17832</v>
      </c>
      <c r="I289">
        <v>-17837.36</v>
      </c>
      <c r="J289">
        <v>3.77</v>
      </c>
      <c r="K289">
        <v>1.23</v>
      </c>
      <c r="L289">
        <v>0</v>
      </c>
      <c r="M289">
        <v>0.36</v>
      </c>
      <c r="N289">
        <v>800</v>
      </c>
      <c r="O289">
        <v>5028.99</v>
      </c>
      <c r="P289" s="3">
        <v>7966570</v>
      </c>
      <c r="Q289" t="s">
        <v>21</v>
      </c>
      <c r="R289" t="str">
        <f xml:space="preserve"> "1057058056"</f>
        <v>1057058056</v>
      </c>
      <c r="S289" t="s">
        <v>20</v>
      </c>
      <c r="T289" t="s">
        <v>16</v>
      </c>
    </row>
    <row r="290" spans="1:20" x14ac:dyDescent="0.25">
      <c r="A290" s="1">
        <v>43570</v>
      </c>
      <c r="B290" s="2">
        <v>0.43809027777777776</v>
      </c>
      <c r="C290" t="str">
        <f xml:space="preserve"> "002463"</f>
        <v>002463</v>
      </c>
      <c r="D290" t="s">
        <v>141</v>
      </c>
      <c r="E290" t="s">
        <v>26</v>
      </c>
      <c r="F290">
        <v>1300</v>
      </c>
      <c r="G290">
        <v>12.09</v>
      </c>
      <c r="H290">
        <v>15717</v>
      </c>
      <c r="I290">
        <v>-15722</v>
      </c>
      <c r="J290">
        <v>3.61</v>
      </c>
      <c r="K290">
        <v>1.39</v>
      </c>
      <c r="L290">
        <v>0</v>
      </c>
      <c r="M290">
        <v>0</v>
      </c>
      <c r="N290">
        <v>1300</v>
      </c>
      <c r="O290">
        <v>22866.35</v>
      </c>
      <c r="P290" s="3">
        <v>102000009824235</v>
      </c>
      <c r="Q290" t="str">
        <f xml:space="preserve"> "0176161559"</f>
        <v>0176161559</v>
      </c>
      <c r="R290" t="s">
        <v>169</v>
      </c>
      <c r="S290" t="s">
        <v>15</v>
      </c>
      <c r="T290" t="s">
        <v>16</v>
      </c>
    </row>
    <row r="291" spans="1:20" x14ac:dyDescent="0.25">
      <c r="A291" s="1">
        <v>43567</v>
      </c>
      <c r="B291" s="2">
        <v>0.62388888888888883</v>
      </c>
      <c r="C291" t="str">
        <f xml:space="preserve"> "000977"</f>
        <v>000977</v>
      </c>
      <c r="D291" t="s">
        <v>151</v>
      </c>
      <c r="E291" t="s">
        <v>26</v>
      </c>
      <c r="F291">
        <v>500</v>
      </c>
      <c r="G291">
        <v>24.63</v>
      </c>
      <c r="H291">
        <v>12315</v>
      </c>
      <c r="I291">
        <v>-12320</v>
      </c>
      <c r="J291">
        <v>3.9</v>
      </c>
      <c r="K291">
        <v>1.1000000000000001</v>
      </c>
      <c r="L291">
        <v>0</v>
      </c>
      <c r="M291">
        <v>0</v>
      </c>
      <c r="N291">
        <v>900</v>
      </c>
      <c r="O291">
        <v>38588.35</v>
      </c>
      <c r="P291" s="3">
        <v>102000022061283</v>
      </c>
      <c r="Q291" t="str">
        <f xml:space="preserve"> "0176161559"</f>
        <v>0176161559</v>
      </c>
      <c r="R291" t="s">
        <v>170</v>
      </c>
      <c r="S291" t="s">
        <v>15</v>
      </c>
      <c r="T291" t="s">
        <v>16</v>
      </c>
    </row>
    <row r="292" spans="1:20" x14ac:dyDescent="0.25">
      <c r="A292" s="1">
        <v>43567</v>
      </c>
      <c r="B292" s="2">
        <v>0.6227893518518518</v>
      </c>
      <c r="C292" t="str">
        <f xml:space="preserve"> "000830"</f>
        <v>000830</v>
      </c>
      <c r="D292" t="s">
        <v>143</v>
      </c>
      <c r="E292" t="s">
        <v>19</v>
      </c>
      <c r="F292">
        <v>800</v>
      </c>
      <c r="G292">
        <v>15.81</v>
      </c>
      <c r="H292">
        <v>12648</v>
      </c>
      <c r="I292">
        <v>12630.35</v>
      </c>
      <c r="J292">
        <v>3.88</v>
      </c>
      <c r="K292">
        <v>1.1200000000000001</v>
      </c>
      <c r="L292">
        <v>12.65</v>
      </c>
      <c r="M292">
        <v>0</v>
      </c>
      <c r="N292">
        <v>1300</v>
      </c>
      <c r="O292">
        <v>50908.35</v>
      </c>
      <c r="P292" s="3">
        <v>102000021906484</v>
      </c>
      <c r="Q292" t="str">
        <f xml:space="preserve"> "0176161559"</f>
        <v>0176161559</v>
      </c>
      <c r="R292" t="s">
        <v>171</v>
      </c>
      <c r="S292" t="s">
        <v>15</v>
      </c>
      <c r="T292" t="s">
        <v>16</v>
      </c>
    </row>
    <row r="293" spans="1:20" x14ac:dyDescent="0.25">
      <c r="A293" s="1">
        <v>43567</v>
      </c>
      <c r="B293" s="2">
        <v>0.62241898148148145</v>
      </c>
      <c r="C293" t="str">
        <f xml:space="preserve"> "600779"</f>
        <v>600779</v>
      </c>
      <c r="D293" t="s">
        <v>163</v>
      </c>
      <c r="E293" t="s">
        <v>19</v>
      </c>
      <c r="F293">
        <v>200</v>
      </c>
      <c r="G293">
        <v>46.43</v>
      </c>
      <c r="H293">
        <v>9286</v>
      </c>
      <c r="I293">
        <v>9271.5400000000009</v>
      </c>
      <c r="J293">
        <v>4.3600000000000003</v>
      </c>
      <c r="K293">
        <v>0.64</v>
      </c>
      <c r="L293">
        <v>9.2799999999999994</v>
      </c>
      <c r="M293">
        <v>0.18</v>
      </c>
      <c r="N293">
        <v>600</v>
      </c>
      <c r="O293">
        <v>38278</v>
      </c>
      <c r="P293" s="3">
        <v>16317604</v>
      </c>
      <c r="Q293" t="s">
        <v>21</v>
      </c>
      <c r="R293" t="str">
        <f xml:space="preserve"> "1057103581"</f>
        <v>1057103581</v>
      </c>
      <c r="S293" t="s">
        <v>20</v>
      </c>
      <c r="T293" t="s">
        <v>16</v>
      </c>
    </row>
    <row r="294" spans="1:20" x14ac:dyDescent="0.25">
      <c r="A294" s="1">
        <v>43567</v>
      </c>
      <c r="B294" s="2">
        <v>0.61777777777777776</v>
      </c>
      <c r="C294" t="str">
        <f xml:space="preserve"> "601628"</f>
        <v>601628</v>
      </c>
      <c r="D294" t="s">
        <v>172</v>
      </c>
      <c r="E294" t="s">
        <v>19</v>
      </c>
      <c r="F294">
        <v>1000</v>
      </c>
      <c r="G294">
        <v>28.59</v>
      </c>
      <c r="H294">
        <v>28590</v>
      </c>
      <c r="I294">
        <v>28555.67</v>
      </c>
      <c r="J294">
        <v>3.17</v>
      </c>
      <c r="K294">
        <v>1.98</v>
      </c>
      <c r="L294">
        <v>28.6</v>
      </c>
      <c r="M294">
        <v>0.57999999999999996</v>
      </c>
      <c r="N294">
        <v>0</v>
      </c>
      <c r="O294">
        <v>29006.46</v>
      </c>
      <c r="P294" s="3">
        <v>15715209</v>
      </c>
      <c r="Q294" t="s">
        <v>21</v>
      </c>
      <c r="R294" t="str">
        <f xml:space="preserve"> "1057099903"</f>
        <v>1057099903</v>
      </c>
      <c r="S294" t="s">
        <v>20</v>
      </c>
      <c r="T294" t="s">
        <v>16</v>
      </c>
    </row>
    <row r="295" spans="1:20" x14ac:dyDescent="0.25">
      <c r="A295" s="1">
        <v>43566</v>
      </c>
      <c r="B295" s="2">
        <v>0.58634259259259258</v>
      </c>
      <c r="C295" t="str">
        <f xml:space="preserve"> "000338"</f>
        <v>000338</v>
      </c>
      <c r="D295" t="s">
        <v>33</v>
      </c>
      <c r="E295" t="s">
        <v>26</v>
      </c>
      <c r="F295">
        <v>800</v>
      </c>
      <c r="G295">
        <v>13.3</v>
      </c>
      <c r="H295">
        <v>10640</v>
      </c>
      <c r="I295">
        <v>-10645</v>
      </c>
      <c r="J295">
        <v>4.0599999999999996</v>
      </c>
      <c r="K295">
        <v>0.94</v>
      </c>
      <c r="L295">
        <v>0</v>
      </c>
      <c r="M295">
        <v>0</v>
      </c>
      <c r="N295">
        <v>2200</v>
      </c>
      <c r="O295">
        <v>450.79</v>
      </c>
      <c r="P295" s="3">
        <v>101000022353256</v>
      </c>
      <c r="Q295" t="str">
        <f xml:space="preserve"> "0176161559"</f>
        <v>0176161559</v>
      </c>
      <c r="R295" t="s">
        <v>173</v>
      </c>
      <c r="S295" t="s">
        <v>15</v>
      </c>
      <c r="T295" t="s">
        <v>16</v>
      </c>
    </row>
    <row r="296" spans="1:20" x14ac:dyDescent="0.25">
      <c r="A296" s="1">
        <v>43566</v>
      </c>
      <c r="B296" s="2">
        <v>0.57809027777777777</v>
      </c>
      <c r="C296" t="str">
        <f xml:space="preserve"> "600779"</f>
        <v>600779</v>
      </c>
      <c r="D296" t="s">
        <v>163</v>
      </c>
      <c r="E296" t="s">
        <v>26</v>
      </c>
      <c r="F296">
        <v>400</v>
      </c>
      <c r="G296">
        <v>46.33</v>
      </c>
      <c r="H296">
        <v>18532</v>
      </c>
      <c r="I296">
        <v>-18537.37</v>
      </c>
      <c r="J296">
        <v>3.73</v>
      </c>
      <c r="K296">
        <v>1.27</v>
      </c>
      <c r="L296">
        <v>0</v>
      </c>
      <c r="M296">
        <v>0.37</v>
      </c>
      <c r="N296">
        <v>800</v>
      </c>
      <c r="O296">
        <v>11095.79</v>
      </c>
      <c r="P296" s="3">
        <v>15644009</v>
      </c>
      <c r="Q296" t="s">
        <v>21</v>
      </c>
      <c r="R296" t="str">
        <f xml:space="preserve"> "1057097256"</f>
        <v>1057097256</v>
      </c>
      <c r="S296" t="s">
        <v>20</v>
      </c>
      <c r="T296" t="s">
        <v>16</v>
      </c>
    </row>
    <row r="297" spans="1:20" x14ac:dyDescent="0.25">
      <c r="A297" s="1">
        <v>43566</v>
      </c>
      <c r="B297" s="2">
        <v>0.56674768518518526</v>
      </c>
      <c r="C297" t="str">
        <f xml:space="preserve"> "603027"</f>
        <v>603027</v>
      </c>
      <c r="D297" t="s">
        <v>174</v>
      </c>
      <c r="E297" t="s">
        <v>19</v>
      </c>
      <c r="F297">
        <v>900</v>
      </c>
      <c r="G297">
        <v>22.61</v>
      </c>
      <c r="H297">
        <v>20349</v>
      </c>
      <c r="I297">
        <v>20323.25</v>
      </c>
      <c r="J297">
        <v>3.6</v>
      </c>
      <c r="K297">
        <v>1.4</v>
      </c>
      <c r="L297">
        <v>20.34</v>
      </c>
      <c r="M297">
        <v>0.41</v>
      </c>
      <c r="N297">
        <v>0</v>
      </c>
      <c r="O297">
        <v>29633.16</v>
      </c>
      <c r="P297" s="3">
        <v>14194366</v>
      </c>
      <c r="Q297" t="s">
        <v>21</v>
      </c>
      <c r="R297" t="str">
        <f xml:space="preserve"> "1057092267"</f>
        <v>1057092267</v>
      </c>
      <c r="S297" t="s">
        <v>20</v>
      </c>
      <c r="T297" t="s">
        <v>16</v>
      </c>
    </row>
    <row r="298" spans="1:20" x14ac:dyDescent="0.25">
      <c r="A298" s="1">
        <v>43566</v>
      </c>
      <c r="B298" s="2">
        <v>0.42709490740740735</v>
      </c>
      <c r="C298" t="str">
        <f xml:space="preserve"> "000830"</f>
        <v>000830</v>
      </c>
      <c r="D298" t="s">
        <v>143</v>
      </c>
      <c r="E298" t="s">
        <v>26</v>
      </c>
      <c r="F298">
        <v>700</v>
      </c>
      <c r="G298">
        <v>16.399999999999999</v>
      </c>
      <c r="H298">
        <v>11480</v>
      </c>
      <c r="I298">
        <v>-11485</v>
      </c>
      <c r="J298">
        <v>3.98</v>
      </c>
      <c r="K298">
        <v>1.02</v>
      </c>
      <c r="L298">
        <v>0</v>
      </c>
      <c r="M298">
        <v>0</v>
      </c>
      <c r="N298">
        <v>2100</v>
      </c>
      <c r="O298">
        <v>9309.91</v>
      </c>
      <c r="P298" s="3">
        <v>101000008509457</v>
      </c>
      <c r="Q298" t="str">
        <f xml:space="preserve"> "0176161559"</f>
        <v>0176161559</v>
      </c>
      <c r="R298" t="s">
        <v>175</v>
      </c>
      <c r="S298" t="s">
        <v>15</v>
      </c>
      <c r="T298" t="s">
        <v>16</v>
      </c>
    </row>
    <row r="299" spans="1:20" x14ac:dyDescent="0.25">
      <c r="A299" s="1">
        <v>43565</v>
      </c>
      <c r="B299" s="2">
        <v>0.56388888888888888</v>
      </c>
      <c r="C299" t="str">
        <f xml:space="preserve"> "002456"</f>
        <v>002456</v>
      </c>
      <c r="D299" t="s">
        <v>137</v>
      </c>
      <c r="E299" t="s">
        <v>26</v>
      </c>
      <c r="F299">
        <v>1400</v>
      </c>
      <c r="G299">
        <v>14.09</v>
      </c>
      <c r="H299">
        <v>19726</v>
      </c>
      <c r="I299">
        <v>-19731</v>
      </c>
      <c r="J299">
        <v>3.26</v>
      </c>
      <c r="K299">
        <v>1.74</v>
      </c>
      <c r="L299">
        <v>0</v>
      </c>
      <c r="M299">
        <v>0</v>
      </c>
      <c r="N299">
        <v>1400</v>
      </c>
      <c r="O299">
        <v>20794.91</v>
      </c>
      <c r="P299" s="3">
        <v>103000017502334</v>
      </c>
      <c r="Q299" t="str">
        <f xml:space="preserve"> "0176161559"</f>
        <v>0176161559</v>
      </c>
      <c r="R299" t="s">
        <v>152</v>
      </c>
      <c r="S299" t="s">
        <v>15</v>
      </c>
      <c r="T299" t="s">
        <v>16</v>
      </c>
    </row>
    <row r="300" spans="1:20" x14ac:dyDescent="0.25">
      <c r="A300" s="1">
        <v>43565</v>
      </c>
      <c r="B300" s="2">
        <v>0.54834490740740738</v>
      </c>
      <c r="C300" t="str">
        <f xml:space="preserve"> "600809"</f>
        <v>600809</v>
      </c>
      <c r="D300" t="s">
        <v>176</v>
      </c>
      <c r="E300" t="s">
        <v>19</v>
      </c>
      <c r="F300">
        <v>200</v>
      </c>
      <c r="G300">
        <v>61.1</v>
      </c>
      <c r="H300">
        <v>12220</v>
      </c>
      <c r="I300">
        <v>12202.54</v>
      </c>
      <c r="J300">
        <v>4.16</v>
      </c>
      <c r="K300">
        <v>0.84</v>
      </c>
      <c r="L300">
        <v>12.22</v>
      </c>
      <c r="M300">
        <v>0.24</v>
      </c>
      <c r="N300">
        <v>0</v>
      </c>
      <c r="O300">
        <v>40525.910000000003</v>
      </c>
      <c r="P300" s="3">
        <v>12492901</v>
      </c>
      <c r="Q300" t="s">
        <v>21</v>
      </c>
      <c r="R300" t="str">
        <f xml:space="preserve"> "1057087190"</f>
        <v>1057087190</v>
      </c>
      <c r="S300" t="s">
        <v>20</v>
      </c>
      <c r="T300" t="s">
        <v>16</v>
      </c>
    </row>
    <row r="301" spans="1:20" x14ac:dyDescent="0.25">
      <c r="A301" s="1">
        <v>43565</v>
      </c>
      <c r="B301" s="2">
        <v>0.54803240740740744</v>
      </c>
      <c r="C301" t="str">
        <f xml:space="preserve"> "601128"</f>
        <v>601128</v>
      </c>
      <c r="D301" t="s">
        <v>177</v>
      </c>
      <c r="E301" t="s">
        <v>19</v>
      </c>
      <c r="F301">
        <v>2000</v>
      </c>
      <c r="G301">
        <v>8.2899999999999991</v>
      </c>
      <c r="H301">
        <v>16580</v>
      </c>
      <c r="I301">
        <v>16558.09</v>
      </c>
      <c r="J301">
        <v>3.86</v>
      </c>
      <c r="K301">
        <v>1.1399999999999999</v>
      </c>
      <c r="L301">
        <v>16.579999999999998</v>
      </c>
      <c r="M301">
        <v>0.33</v>
      </c>
      <c r="N301">
        <v>0</v>
      </c>
      <c r="O301">
        <v>28323.37</v>
      </c>
      <c r="P301" s="3">
        <v>12866255</v>
      </c>
      <c r="Q301" t="s">
        <v>21</v>
      </c>
      <c r="R301" t="str">
        <f xml:space="preserve"> "1057087018"</f>
        <v>1057087018</v>
      </c>
      <c r="S301" t="s">
        <v>20</v>
      </c>
      <c r="T301" t="s">
        <v>16</v>
      </c>
    </row>
    <row r="302" spans="1:20" x14ac:dyDescent="0.25">
      <c r="A302" s="1">
        <v>43565</v>
      </c>
      <c r="B302" s="2">
        <v>0.54699074074074072</v>
      </c>
      <c r="C302" t="str">
        <f xml:space="preserve"> "600111"</f>
        <v>600111</v>
      </c>
      <c r="D302" t="s">
        <v>178</v>
      </c>
      <c r="E302" t="s">
        <v>19</v>
      </c>
      <c r="F302">
        <v>1000</v>
      </c>
      <c r="G302">
        <v>11.4</v>
      </c>
      <c r="H302">
        <v>11400</v>
      </c>
      <c r="I302">
        <v>11383.37</v>
      </c>
      <c r="J302">
        <v>4.21</v>
      </c>
      <c r="K302">
        <v>0.79</v>
      </c>
      <c r="L302">
        <v>11.4</v>
      </c>
      <c r="M302">
        <v>0.23</v>
      </c>
      <c r="N302">
        <v>0</v>
      </c>
      <c r="O302">
        <v>11765.28</v>
      </c>
      <c r="P302" s="3">
        <v>12707651</v>
      </c>
      <c r="Q302" t="s">
        <v>21</v>
      </c>
      <c r="R302" t="str">
        <f xml:space="preserve"> "1057086462"</f>
        <v>1057086462</v>
      </c>
      <c r="S302" t="s">
        <v>20</v>
      </c>
      <c r="T302" t="s">
        <v>16</v>
      </c>
    </row>
    <row r="303" spans="1:20" x14ac:dyDescent="0.25">
      <c r="A303" s="1">
        <v>43565</v>
      </c>
      <c r="B303" s="2">
        <v>0.44108796296296293</v>
      </c>
      <c r="C303" t="str">
        <f xml:space="preserve"> "603027"</f>
        <v>603027</v>
      </c>
      <c r="D303" t="s">
        <v>174</v>
      </c>
      <c r="E303" t="s">
        <v>26</v>
      </c>
      <c r="F303">
        <v>300</v>
      </c>
      <c r="G303">
        <v>23.46</v>
      </c>
      <c r="H303">
        <v>7038</v>
      </c>
      <c r="I303">
        <v>-7043.14</v>
      </c>
      <c r="J303">
        <v>4.5199999999999996</v>
      </c>
      <c r="K303">
        <v>0.48</v>
      </c>
      <c r="L303">
        <v>0</v>
      </c>
      <c r="M303">
        <v>0.14000000000000001</v>
      </c>
      <c r="N303">
        <v>900</v>
      </c>
      <c r="O303">
        <v>381.91</v>
      </c>
      <c r="P303" s="3">
        <v>8506921</v>
      </c>
      <c r="Q303" t="s">
        <v>21</v>
      </c>
      <c r="R303" t="str">
        <f xml:space="preserve"> "1057061180"</f>
        <v>1057061180</v>
      </c>
      <c r="S303" t="s">
        <v>20</v>
      </c>
      <c r="T303" t="s">
        <v>16</v>
      </c>
    </row>
    <row r="304" spans="1:20" x14ac:dyDescent="0.25">
      <c r="A304" s="1">
        <v>43565</v>
      </c>
      <c r="B304" s="2">
        <v>0.41958333333333336</v>
      </c>
      <c r="C304" t="str">
        <f xml:space="preserve"> "603027"</f>
        <v>603027</v>
      </c>
      <c r="D304" t="s">
        <v>174</v>
      </c>
      <c r="E304" t="s">
        <v>26</v>
      </c>
      <c r="F304">
        <v>600</v>
      </c>
      <c r="G304">
        <v>23.63</v>
      </c>
      <c r="H304">
        <v>14178</v>
      </c>
      <c r="I304">
        <v>-14183.28</v>
      </c>
      <c r="J304">
        <v>4.0199999999999996</v>
      </c>
      <c r="K304">
        <v>0.98</v>
      </c>
      <c r="L304">
        <v>0</v>
      </c>
      <c r="M304">
        <v>0.28000000000000003</v>
      </c>
      <c r="N304">
        <v>600</v>
      </c>
      <c r="O304">
        <v>7425.05</v>
      </c>
      <c r="P304" s="3">
        <v>5767963</v>
      </c>
      <c r="Q304" t="s">
        <v>21</v>
      </c>
      <c r="R304" t="str">
        <f xml:space="preserve"> "1057044566"</f>
        <v>1057044566</v>
      </c>
      <c r="S304" t="s">
        <v>20</v>
      </c>
      <c r="T304" t="s">
        <v>16</v>
      </c>
    </row>
    <row r="305" spans="1:20" x14ac:dyDescent="0.25">
      <c r="A305" s="1">
        <v>43564</v>
      </c>
      <c r="B305" s="2">
        <v>0.61900462962962965</v>
      </c>
      <c r="C305" t="str">
        <f xml:space="preserve"> "600779"</f>
        <v>600779</v>
      </c>
      <c r="D305" t="s">
        <v>163</v>
      </c>
      <c r="E305" t="s">
        <v>26</v>
      </c>
      <c r="F305">
        <v>400</v>
      </c>
      <c r="G305">
        <v>48.6</v>
      </c>
      <c r="H305">
        <v>19440</v>
      </c>
      <c r="I305">
        <v>-19445.39</v>
      </c>
      <c r="J305">
        <v>3.66</v>
      </c>
      <c r="K305">
        <v>1.34</v>
      </c>
      <c r="L305">
        <v>0</v>
      </c>
      <c r="M305">
        <v>0.39</v>
      </c>
      <c r="N305">
        <v>400</v>
      </c>
      <c r="O305">
        <v>21608.33</v>
      </c>
      <c r="P305" s="3">
        <v>19357050</v>
      </c>
      <c r="Q305" t="s">
        <v>21</v>
      </c>
      <c r="R305" t="str">
        <f xml:space="preserve"> "1057125882"</f>
        <v>1057125882</v>
      </c>
      <c r="S305" t="s">
        <v>20</v>
      </c>
      <c r="T305" t="s">
        <v>16</v>
      </c>
    </row>
    <row r="306" spans="1:20" x14ac:dyDescent="0.25">
      <c r="A306" s="1">
        <v>43564</v>
      </c>
      <c r="B306" s="2">
        <v>0.61609953703703701</v>
      </c>
      <c r="C306" t="str">
        <f xml:space="preserve"> "000338"</f>
        <v>000338</v>
      </c>
      <c r="D306" t="s">
        <v>33</v>
      </c>
      <c r="E306" t="s">
        <v>26</v>
      </c>
      <c r="F306">
        <v>1400</v>
      </c>
      <c r="G306">
        <v>13.97</v>
      </c>
      <c r="H306">
        <v>19558</v>
      </c>
      <c r="I306">
        <v>-19563</v>
      </c>
      <c r="J306">
        <v>3.24</v>
      </c>
      <c r="K306">
        <v>1.76</v>
      </c>
      <c r="L306">
        <v>0</v>
      </c>
      <c r="M306">
        <v>0</v>
      </c>
      <c r="N306">
        <v>1400</v>
      </c>
      <c r="O306">
        <v>41053.72</v>
      </c>
      <c r="P306" s="3">
        <v>102000024146917</v>
      </c>
      <c r="Q306" t="str">
        <f xml:space="preserve"> "0176161559"</f>
        <v>0176161559</v>
      </c>
      <c r="R306" t="s">
        <v>179</v>
      </c>
      <c r="S306" t="s">
        <v>15</v>
      </c>
      <c r="T306" t="s">
        <v>16</v>
      </c>
    </row>
    <row r="307" spans="1:20" x14ac:dyDescent="0.25">
      <c r="A307" s="1">
        <v>43564</v>
      </c>
      <c r="B307" s="2">
        <v>0.60873842592592597</v>
      </c>
      <c r="C307" t="str">
        <f xml:space="preserve"> "000636"</f>
        <v>000636</v>
      </c>
      <c r="D307" t="s">
        <v>180</v>
      </c>
      <c r="E307" t="s">
        <v>19</v>
      </c>
      <c r="F307">
        <v>1000</v>
      </c>
      <c r="G307">
        <v>16.48</v>
      </c>
      <c r="H307">
        <v>16480</v>
      </c>
      <c r="I307">
        <v>16458.52</v>
      </c>
      <c r="J307">
        <v>3.54</v>
      </c>
      <c r="K307">
        <v>1.46</v>
      </c>
      <c r="L307">
        <v>16.48</v>
      </c>
      <c r="M307">
        <v>0</v>
      </c>
      <c r="N307">
        <v>0</v>
      </c>
      <c r="O307">
        <v>60616.72</v>
      </c>
      <c r="P307" s="3">
        <v>103000022613579</v>
      </c>
      <c r="Q307" t="str">
        <f xml:space="preserve"> "0176161559"</f>
        <v>0176161559</v>
      </c>
      <c r="R307" t="s">
        <v>181</v>
      </c>
      <c r="S307" t="s">
        <v>15</v>
      </c>
      <c r="T307" t="s">
        <v>16</v>
      </c>
    </row>
    <row r="308" spans="1:20" x14ac:dyDescent="0.25">
      <c r="A308" s="1">
        <v>43564</v>
      </c>
      <c r="B308" s="2">
        <v>0.60846064814814815</v>
      </c>
      <c r="C308" t="str">
        <f xml:space="preserve"> "000063"</f>
        <v>000063</v>
      </c>
      <c r="D308" t="s">
        <v>182</v>
      </c>
      <c r="E308" t="s">
        <v>19</v>
      </c>
      <c r="F308">
        <v>600</v>
      </c>
      <c r="G308">
        <v>30.03</v>
      </c>
      <c r="H308">
        <v>18018</v>
      </c>
      <c r="I308">
        <v>17994.98</v>
      </c>
      <c r="J308">
        <v>3.4</v>
      </c>
      <c r="K308">
        <v>1.6</v>
      </c>
      <c r="L308">
        <v>18.02</v>
      </c>
      <c r="M308">
        <v>0</v>
      </c>
      <c r="N308">
        <v>0</v>
      </c>
      <c r="O308">
        <v>44158.2</v>
      </c>
      <c r="P308" s="3">
        <v>103000022614760</v>
      </c>
      <c r="Q308" t="str">
        <f xml:space="preserve"> "0176161559"</f>
        <v>0176161559</v>
      </c>
      <c r="R308" t="s">
        <v>183</v>
      </c>
      <c r="S308" t="s">
        <v>15</v>
      </c>
      <c r="T308" t="s">
        <v>16</v>
      </c>
    </row>
    <row r="309" spans="1:20" x14ac:dyDescent="0.25">
      <c r="A309" s="1">
        <v>43564</v>
      </c>
      <c r="B309" s="2">
        <v>0.6013425925925926</v>
      </c>
      <c r="C309" t="str">
        <f xml:space="preserve"> "002142"</f>
        <v>002142</v>
      </c>
      <c r="D309" t="s">
        <v>125</v>
      </c>
      <c r="E309" t="s">
        <v>26</v>
      </c>
      <c r="F309">
        <v>500</v>
      </c>
      <c r="G309">
        <v>23.23</v>
      </c>
      <c r="H309">
        <v>11615</v>
      </c>
      <c r="I309">
        <v>-11620</v>
      </c>
      <c r="J309">
        <v>3.97</v>
      </c>
      <c r="K309">
        <v>1.03</v>
      </c>
      <c r="L309">
        <v>0</v>
      </c>
      <c r="M309">
        <v>0</v>
      </c>
      <c r="N309">
        <v>500</v>
      </c>
      <c r="O309">
        <v>26163.22</v>
      </c>
      <c r="P309" s="3">
        <v>101000022126658</v>
      </c>
      <c r="Q309" t="str">
        <f xml:space="preserve"> "0176161559"</f>
        <v>0176161559</v>
      </c>
      <c r="R309" t="s">
        <v>184</v>
      </c>
      <c r="S309" t="s">
        <v>15</v>
      </c>
      <c r="T309" t="s">
        <v>16</v>
      </c>
    </row>
    <row r="310" spans="1:20" x14ac:dyDescent="0.25">
      <c r="A310" s="1">
        <v>43564</v>
      </c>
      <c r="B310" s="2">
        <v>0.39799768518518519</v>
      </c>
      <c r="C310" t="str">
        <f xml:space="preserve"> "000830"</f>
        <v>000830</v>
      </c>
      <c r="D310" t="s">
        <v>143</v>
      </c>
      <c r="E310" t="s">
        <v>26</v>
      </c>
      <c r="F310">
        <v>700</v>
      </c>
      <c r="G310">
        <v>17.850000000000001</v>
      </c>
      <c r="H310">
        <v>12495</v>
      </c>
      <c r="I310">
        <v>-12500</v>
      </c>
      <c r="J310">
        <v>3.89</v>
      </c>
      <c r="K310">
        <v>1.1100000000000001</v>
      </c>
      <c r="L310">
        <v>0</v>
      </c>
      <c r="M310">
        <v>0</v>
      </c>
      <c r="N310">
        <v>1400</v>
      </c>
      <c r="O310">
        <v>37783.22</v>
      </c>
      <c r="P310" s="3">
        <v>102000003513756</v>
      </c>
      <c r="Q310" t="str">
        <f xml:space="preserve"> "0176161559"</f>
        <v>0176161559</v>
      </c>
      <c r="R310" t="s">
        <v>185</v>
      </c>
      <c r="S310" t="s">
        <v>15</v>
      </c>
      <c r="T310" t="s">
        <v>16</v>
      </c>
    </row>
    <row r="311" spans="1:20" x14ac:dyDescent="0.25">
      <c r="A311" s="1">
        <v>43564</v>
      </c>
      <c r="B311" s="2">
        <v>0.35793981481481479</v>
      </c>
      <c r="C311" t="s">
        <v>34</v>
      </c>
      <c r="D311" t="s">
        <v>34</v>
      </c>
      <c r="E311" t="s">
        <v>107</v>
      </c>
      <c r="F311">
        <v>0</v>
      </c>
      <c r="G311">
        <v>0</v>
      </c>
      <c r="H311">
        <v>0</v>
      </c>
      <c r="I311">
        <v>50000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50283.22</v>
      </c>
      <c r="P311" s="3">
        <v>0</v>
      </c>
      <c r="Q311" t="s">
        <v>34</v>
      </c>
      <c r="R311" t="s">
        <v>34</v>
      </c>
      <c r="S311" t="s">
        <v>34</v>
      </c>
      <c r="T311" t="s">
        <v>34</v>
      </c>
    </row>
    <row r="312" spans="1:20" x14ac:dyDescent="0.25">
      <c r="A312" s="1">
        <v>43563</v>
      </c>
      <c r="B312" s="2">
        <v>0.79959490740740735</v>
      </c>
      <c r="C312" t="str">
        <f xml:space="preserve"> "127012"</f>
        <v>127012</v>
      </c>
      <c r="D312" t="s">
        <v>186</v>
      </c>
      <c r="E312" t="s">
        <v>14</v>
      </c>
      <c r="F312">
        <v>10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10</v>
      </c>
      <c r="O312">
        <v>24207.22</v>
      </c>
      <c r="P312" s="3">
        <v>0</v>
      </c>
      <c r="Q312" t="str">
        <f xml:space="preserve"> "0176161559"</f>
        <v>0176161559</v>
      </c>
      <c r="R312" t="s">
        <v>34</v>
      </c>
      <c r="S312" t="s">
        <v>15</v>
      </c>
      <c r="T312" t="s">
        <v>16</v>
      </c>
    </row>
    <row r="313" spans="1:20" x14ac:dyDescent="0.25">
      <c r="A313" s="1">
        <v>43563</v>
      </c>
      <c r="B313" s="2">
        <v>0.56704861111111116</v>
      </c>
      <c r="C313" t="str">
        <f xml:space="preserve"> "000977"</f>
        <v>000977</v>
      </c>
      <c r="D313" t="s">
        <v>151</v>
      </c>
      <c r="E313" t="s">
        <v>26</v>
      </c>
      <c r="F313">
        <v>400</v>
      </c>
      <c r="G313">
        <v>25.1</v>
      </c>
      <c r="H313">
        <v>10040</v>
      </c>
      <c r="I313">
        <v>-10045</v>
      </c>
      <c r="J313">
        <v>4.1100000000000003</v>
      </c>
      <c r="K313">
        <v>0.89</v>
      </c>
      <c r="L313">
        <v>0</v>
      </c>
      <c r="M313">
        <v>0</v>
      </c>
      <c r="N313">
        <v>400</v>
      </c>
      <c r="O313">
        <v>283.22000000000003</v>
      </c>
      <c r="P313" s="3">
        <v>102000021484849</v>
      </c>
      <c r="Q313" t="str">
        <f xml:space="preserve"> "0176161559"</f>
        <v>0176161559</v>
      </c>
      <c r="R313" t="s">
        <v>187</v>
      </c>
      <c r="S313" t="s">
        <v>15</v>
      </c>
      <c r="T313" t="s">
        <v>16</v>
      </c>
    </row>
    <row r="314" spans="1:20" x14ac:dyDescent="0.25">
      <c r="A314" s="1">
        <v>43563</v>
      </c>
      <c r="B314" s="2">
        <v>0.55336805555555557</v>
      </c>
      <c r="C314" t="s">
        <v>34</v>
      </c>
      <c r="D314" t="s">
        <v>34</v>
      </c>
      <c r="E314" t="s">
        <v>107</v>
      </c>
      <c r="F314">
        <v>0</v>
      </c>
      <c r="G314">
        <v>0</v>
      </c>
      <c r="H314">
        <v>0</v>
      </c>
      <c r="I314">
        <v>1000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24207.22</v>
      </c>
      <c r="P314" s="3">
        <v>0</v>
      </c>
      <c r="Q314" t="s">
        <v>34</v>
      </c>
      <c r="R314" t="s">
        <v>34</v>
      </c>
      <c r="S314" t="s">
        <v>34</v>
      </c>
      <c r="T314" t="s">
        <v>34</v>
      </c>
    </row>
    <row r="315" spans="1:20" x14ac:dyDescent="0.25">
      <c r="A315" s="1">
        <v>43563</v>
      </c>
      <c r="B315" s="2">
        <v>0.55182870370370374</v>
      </c>
      <c r="C315" t="s">
        <v>34</v>
      </c>
      <c r="D315" t="s">
        <v>34</v>
      </c>
      <c r="E315" t="s">
        <v>107</v>
      </c>
      <c r="F315">
        <v>0</v>
      </c>
      <c r="G315">
        <v>0</v>
      </c>
      <c r="H315">
        <v>0</v>
      </c>
      <c r="I315">
        <v>9000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23207.22</v>
      </c>
      <c r="P315" s="3">
        <v>0</v>
      </c>
      <c r="Q315" t="s">
        <v>34</v>
      </c>
      <c r="R315" t="s">
        <v>34</v>
      </c>
      <c r="S315" t="s">
        <v>34</v>
      </c>
      <c r="T315" t="s">
        <v>34</v>
      </c>
    </row>
    <row r="316" spans="1:20" x14ac:dyDescent="0.25">
      <c r="A316" s="1">
        <v>43563</v>
      </c>
      <c r="B316" s="2">
        <v>0.37559027777777776</v>
      </c>
      <c r="C316" t="str">
        <f xml:space="preserve"> "000830"</f>
        <v>000830</v>
      </c>
      <c r="D316" t="s">
        <v>143</v>
      </c>
      <c r="E316" t="s">
        <v>26</v>
      </c>
      <c r="F316">
        <v>700</v>
      </c>
      <c r="G316">
        <v>19.82</v>
      </c>
      <c r="H316">
        <v>13874</v>
      </c>
      <c r="I316">
        <v>-13879</v>
      </c>
      <c r="J316">
        <v>3.76</v>
      </c>
      <c r="K316">
        <v>1.24</v>
      </c>
      <c r="L316">
        <v>0</v>
      </c>
      <c r="M316">
        <v>0</v>
      </c>
      <c r="N316">
        <v>700</v>
      </c>
      <c r="O316">
        <v>10328.219999999999</v>
      </c>
      <c r="P316" s="3">
        <v>103000000556532</v>
      </c>
      <c r="Q316" t="str">
        <f xml:space="preserve"> "0176161559"</f>
        <v>0176161559</v>
      </c>
      <c r="R316" t="s">
        <v>188</v>
      </c>
      <c r="S316" t="s">
        <v>15</v>
      </c>
      <c r="T316" t="s">
        <v>16</v>
      </c>
    </row>
    <row r="317" spans="1:20" x14ac:dyDescent="0.25">
      <c r="A317" s="1">
        <v>43559</v>
      </c>
      <c r="B317" s="2">
        <v>0.62041666666666673</v>
      </c>
      <c r="C317" t="str">
        <f xml:space="preserve"> "601298"</f>
        <v>601298</v>
      </c>
      <c r="D317" t="s">
        <v>132</v>
      </c>
      <c r="E317" t="s">
        <v>19</v>
      </c>
      <c r="F317">
        <v>1000</v>
      </c>
      <c r="G317">
        <v>10.79</v>
      </c>
      <c r="H317">
        <v>10790</v>
      </c>
      <c r="I317">
        <v>10773.99</v>
      </c>
      <c r="J317">
        <v>4.25</v>
      </c>
      <c r="K317">
        <v>0.75</v>
      </c>
      <c r="L317">
        <v>10.79</v>
      </c>
      <c r="M317">
        <v>0.22</v>
      </c>
      <c r="N317">
        <v>0</v>
      </c>
      <c r="O317">
        <v>14207.22</v>
      </c>
      <c r="P317" s="3">
        <v>22506666</v>
      </c>
      <c r="Q317" t="s">
        <v>21</v>
      </c>
      <c r="R317" t="str">
        <f xml:space="preserve"> "1057142951"</f>
        <v>1057142951</v>
      </c>
      <c r="S317" t="s">
        <v>20</v>
      </c>
      <c r="T317" t="s">
        <v>16</v>
      </c>
    </row>
    <row r="318" spans="1:20" x14ac:dyDescent="0.25">
      <c r="A318" s="1">
        <v>43559</v>
      </c>
      <c r="B318" s="2">
        <v>0.37060185185185185</v>
      </c>
      <c r="C318" t="s">
        <v>34</v>
      </c>
      <c r="D318" t="s">
        <v>34</v>
      </c>
      <c r="E318" t="s">
        <v>35</v>
      </c>
      <c r="F318">
        <v>0</v>
      </c>
      <c r="G318">
        <v>0</v>
      </c>
      <c r="H318">
        <v>0</v>
      </c>
      <c r="I318">
        <v>-40000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3433.23</v>
      </c>
      <c r="P318" s="3">
        <v>0</v>
      </c>
      <c r="Q318" t="s">
        <v>34</v>
      </c>
      <c r="R318" t="s">
        <v>34</v>
      </c>
      <c r="S318" t="s">
        <v>34</v>
      </c>
      <c r="T318" t="s">
        <v>34</v>
      </c>
    </row>
    <row r="319" spans="1:20" x14ac:dyDescent="0.25">
      <c r="A319" s="1">
        <v>43558</v>
      </c>
      <c r="B319" s="2">
        <v>0.81819444444444445</v>
      </c>
      <c r="C319" t="str">
        <f xml:space="preserve"> "733420"</f>
        <v>733420</v>
      </c>
      <c r="D319" t="s">
        <v>189</v>
      </c>
      <c r="E319" t="s">
        <v>17</v>
      </c>
      <c r="F319">
        <v>10</v>
      </c>
      <c r="G319">
        <v>100</v>
      </c>
      <c r="H319">
        <v>1000</v>
      </c>
      <c r="I319">
        <v>-1000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43433.23</v>
      </c>
      <c r="P319" s="3" t="s">
        <v>34</v>
      </c>
      <c r="Q319" t="s">
        <v>21</v>
      </c>
      <c r="R319" t="str">
        <f xml:space="preserve"> "1057097223"</f>
        <v>1057097223</v>
      </c>
      <c r="S319" t="s">
        <v>20</v>
      </c>
      <c r="T319" t="s">
        <v>16</v>
      </c>
    </row>
    <row r="320" spans="1:20" x14ac:dyDescent="0.25">
      <c r="A320" s="1">
        <v>43558</v>
      </c>
      <c r="B320" s="2">
        <v>0.62035879629629631</v>
      </c>
      <c r="C320" t="str">
        <f xml:space="preserve"> "000636"</f>
        <v>000636</v>
      </c>
      <c r="D320" t="s">
        <v>180</v>
      </c>
      <c r="E320" t="s">
        <v>19</v>
      </c>
      <c r="F320">
        <v>1000</v>
      </c>
      <c r="G320">
        <v>17.14</v>
      </c>
      <c r="H320">
        <v>17140</v>
      </c>
      <c r="I320">
        <v>17117.86</v>
      </c>
      <c r="J320">
        <v>3.49</v>
      </c>
      <c r="K320">
        <v>1.51</v>
      </c>
      <c r="L320">
        <v>17.14</v>
      </c>
      <c r="M320">
        <v>0</v>
      </c>
      <c r="N320">
        <v>1000</v>
      </c>
      <c r="O320">
        <v>44433.23</v>
      </c>
      <c r="P320" s="3">
        <v>103000025718616</v>
      </c>
      <c r="Q320" t="str">
        <f xml:space="preserve"> "0176161559"</f>
        <v>0176161559</v>
      </c>
      <c r="R320" t="s">
        <v>190</v>
      </c>
      <c r="S320" t="s">
        <v>15</v>
      </c>
      <c r="T320" t="s">
        <v>16</v>
      </c>
    </row>
    <row r="321" spans="1:20" x14ac:dyDescent="0.25">
      <c r="A321" s="1">
        <v>43558</v>
      </c>
      <c r="B321" s="2">
        <v>0.61674768518518519</v>
      </c>
      <c r="C321" t="str">
        <f xml:space="preserve"> "600000"</f>
        <v>600000</v>
      </c>
      <c r="D321" t="s">
        <v>191</v>
      </c>
      <c r="E321" t="s">
        <v>19</v>
      </c>
      <c r="F321">
        <v>1000</v>
      </c>
      <c r="G321">
        <v>11.51</v>
      </c>
      <c r="H321">
        <v>11510</v>
      </c>
      <c r="I321">
        <v>11493.26</v>
      </c>
      <c r="J321">
        <v>4.21</v>
      </c>
      <c r="K321">
        <v>0.79</v>
      </c>
      <c r="L321">
        <v>11.51</v>
      </c>
      <c r="M321">
        <v>0.23</v>
      </c>
      <c r="N321">
        <v>0</v>
      </c>
      <c r="O321">
        <v>27315.37</v>
      </c>
      <c r="P321" s="3">
        <v>20811066</v>
      </c>
      <c r="Q321" t="s">
        <v>21</v>
      </c>
      <c r="R321" t="str">
        <f xml:space="preserve"> "1057162063"</f>
        <v>1057162063</v>
      </c>
      <c r="S321" t="s">
        <v>20</v>
      </c>
      <c r="T321" t="s">
        <v>16</v>
      </c>
    </row>
    <row r="322" spans="1:20" x14ac:dyDescent="0.25">
      <c r="A322" s="1">
        <v>43558</v>
      </c>
      <c r="B322" s="2">
        <v>0.61624999999999996</v>
      </c>
      <c r="C322" t="str">
        <f xml:space="preserve"> "601298"</f>
        <v>601298</v>
      </c>
      <c r="D322" t="s">
        <v>132</v>
      </c>
      <c r="E322" t="s">
        <v>19</v>
      </c>
      <c r="F322">
        <v>1000</v>
      </c>
      <c r="G322">
        <v>10.98</v>
      </c>
      <c r="H322">
        <v>10980</v>
      </c>
      <c r="I322">
        <v>10963.8</v>
      </c>
      <c r="J322">
        <v>4.25</v>
      </c>
      <c r="K322">
        <v>0.75</v>
      </c>
      <c r="L322">
        <v>10.98</v>
      </c>
      <c r="M322">
        <v>0.22</v>
      </c>
      <c r="N322">
        <v>1000</v>
      </c>
      <c r="O322">
        <v>15822.11</v>
      </c>
      <c r="P322" s="3">
        <v>20876806</v>
      </c>
      <c r="Q322" t="s">
        <v>21</v>
      </c>
      <c r="R322" t="str">
        <f xml:space="preserve"> "1057161488"</f>
        <v>1057161488</v>
      </c>
      <c r="S322" t="s">
        <v>20</v>
      </c>
      <c r="T322" t="s">
        <v>16</v>
      </c>
    </row>
    <row r="323" spans="1:20" x14ac:dyDescent="0.25">
      <c r="A323" s="1">
        <v>43557</v>
      </c>
      <c r="B323" s="2">
        <v>0.62473379629629633</v>
      </c>
      <c r="C323" t="str">
        <f xml:space="preserve"> "600111"</f>
        <v>600111</v>
      </c>
      <c r="D323" t="s">
        <v>178</v>
      </c>
      <c r="E323" t="s">
        <v>26</v>
      </c>
      <c r="F323">
        <v>1000</v>
      </c>
      <c r="G323">
        <v>11.8</v>
      </c>
      <c r="H323">
        <v>11800</v>
      </c>
      <c r="I323">
        <v>-11805.24</v>
      </c>
      <c r="J323">
        <v>4.1900000000000004</v>
      </c>
      <c r="K323">
        <v>0.81</v>
      </c>
      <c r="L323">
        <v>0</v>
      </c>
      <c r="M323">
        <v>0.24</v>
      </c>
      <c r="N323">
        <v>1000</v>
      </c>
      <c r="O323">
        <v>4858.3100000000004</v>
      </c>
      <c r="P323" s="3">
        <v>23534918</v>
      </c>
      <c r="Q323" t="s">
        <v>21</v>
      </c>
      <c r="R323" t="str">
        <f xml:space="preserve"> "1057183397"</f>
        <v>1057183397</v>
      </c>
      <c r="S323" t="s">
        <v>20</v>
      </c>
      <c r="T323" t="s">
        <v>16</v>
      </c>
    </row>
    <row r="324" spans="1:20" x14ac:dyDescent="0.25">
      <c r="A324" s="1">
        <v>43557</v>
      </c>
      <c r="B324" s="2">
        <v>0.54486111111111113</v>
      </c>
      <c r="C324" t="str">
        <f xml:space="preserve"> "000636"</f>
        <v>000636</v>
      </c>
      <c r="D324" t="s">
        <v>180</v>
      </c>
      <c r="E324" t="s">
        <v>26</v>
      </c>
      <c r="F324">
        <v>1000</v>
      </c>
      <c r="G324">
        <v>16.63</v>
      </c>
      <c r="H324">
        <v>16630</v>
      </c>
      <c r="I324">
        <v>-16635</v>
      </c>
      <c r="J324">
        <v>3.53</v>
      </c>
      <c r="K324">
        <v>1.47</v>
      </c>
      <c r="L324">
        <v>0</v>
      </c>
      <c r="M324">
        <v>0</v>
      </c>
      <c r="N324">
        <v>2000</v>
      </c>
      <c r="O324">
        <v>16663.55</v>
      </c>
      <c r="P324" s="3">
        <v>101000019173823</v>
      </c>
      <c r="Q324" t="str">
        <f xml:space="preserve"> "0176161559"</f>
        <v>0176161559</v>
      </c>
      <c r="R324" t="s">
        <v>192</v>
      </c>
      <c r="S324" t="s">
        <v>15</v>
      </c>
      <c r="T324" t="s">
        <v>16</v>
      </c>
    </row>
    <row r="325" spans="1:20" x14ac:dyDescent="0.25">
      <c r="A325" s="1">
        <v>43557</v>
      </c>
      <c r="B325" s="2">
        <v>0.40364583333333331</v>
      </c>
      <c r="C325" t="str">
        <f xml:space="preserve"> "000636"</f>
        <v>000636</v>
      </c>
      <c r="D325" t="s">
        <v>180</v>
      </c>
      <c r="E325" t="s">
        <v>19</v>
      </c>
      <c r="F325">
        <v>2000</v>
      </c>
      <c r="G325">
        <v>16</v>
      </c>
      <c r="H325">
        <v>32000</v>
      </c>
      <c r="I325">
        <v>31962.240000000002</v>
      </c>
      <c r="J325">
        <v>2.92</v>
      </c>
      <c r="K325">
        <v>2.84</v>
      </c>
      <c r="L325">
        <v>32</v>
      </c>
      <c r="M325">
        <v>0</v>
      </c>
      <c r="N325">
        <v>1000</v>
      </c>
      <c r="O325">
        <v>33298.550000000003</v>
      </c>
      <c r="P325" s="3">
        <v>101000004761673</v>
      </c>
      <c r="Q325" t="str">
        <f xml:space="preserve"> "0176161559"</f>
        <v>0176161559</v>
      </c>
      <c r="R325" t="s">
        <v>193</v>
      </c>
      <c r="S325" t="s">
        <v>15</v>
      </c>
      <c r="T325" t="s">
        <v>16</v>
      </c>
    </row>
    <row r="326" spans="1:20" x14ac:dyDescent="0.25">
      <c r="A326" s="1">
        <v>43556</v>
      </c>
      <c r="B326" s="2">
        <v>0.56530092592592596</v>
      </c>
      <c r="C326" t="str">
        <f xml:space="preserve"> "000636"</f>
        <v>000636</v>
      </c>
      <c r="D326" t="s">
        <v>180</v>
      </c>
      <c r="E326" t="s">
        <v>26</v>
      </c>
      <c r="F326">
        <v>1000</v>
      </c>
      <c r="G326">
        <v>16.100000000000001</v>
      </c>
      <c r="H326">
        <v>16100</v>
      </c>
      <c r="I326">
        <v>-16105</v>
      </c>
      <c r="J326">
        <v>3.58</v>
      </c>
      <c r="K326">
        <v>1.42</v>
      </c>
      <c r="L326">
        <v>0</v>
      </c>
      <c r="M326">
        <v>0</v>
      </c>
      <c r="N326">
        <v>3000</v>
      </c>
      <c r="O326">
        <v>1336.31</v>
      </c>
      <c r="P326" s="3">
        <v>102000020235020</v>
      </c>
      <c r="Q326" t="str">
        <f xml:space="preserve"> "0176161559"</f>
        <v>0176161559</v>
      </c>
      <c r="R326" t="s">
        <v>194</v>
      </c>
      <c r="S326" t="s">
        <v>15</v>
      </c>
      <c r="T326" t="s">
        <v>16</v>
      </c>
    </row>
    <row r="327" spans="1:20" x14ac:dyDescent="0.25">
      <c r="A327" s="1">
        <v>43556</v>
      </c>
      <c r="B327" s="2">
        <v>0.5432407407407408</v>
      </c>
      <c r="C327" t="str">
        <f xml:space="preserve"> "601628"</f>
        <v>601628</v>
      </c>
      <c r="D327" t="s">
        <v>172</v>
      </c>
      <c r="E327" t="s">
        <v>26</v>
      </c>
      <c r="F327">
        <v>1000</v>
      </c>
      <c r="G327">
        <v>28.91</v>
      </c>
      <c r="H327">
        <v>28910</v>
      </c>
      <c r="I327">
        <v>-28915.78</v>
      </c>
      <c r="J327">
        <v>3.21</v>
      </c>
      <c r="K327">
        <v>1.99</v>
      </c>
      <c r="L327">
        <v>0</v>
      </c>
      <c r="M327">
        <v>0.57999999999999996</v>
      </c>
      <c r="N327">
        <v>1000</v>
      </c>
      <c r="O327">
        <v>17441.310000000001</v>
      </c>
      <c r="P327" s="3">
        <v>14570335</v>
      </c>
      <c r="Q327" t="s">
        <v>21</v>
      </c>
      <c r="R327" t="str">
        <f xml:space="preserve"> "1057094893"</f>
        <v>1057094893</v>
      </c>
      <c r="S327" t="s">
        <v>20</v>
      </c>
      <c r="T327" t="s">
        <v>16</v>
      </c>
    </row>
    <row r="328" spans="1:20" x14ac:dyDescent="0.25">
      <c r="A328" s="1">
        <v>43556</v>
      </c>
      <c r="B328" s="2">
        <v>0.4067708333333333</v>
      </c>
      <c r="C328" t="str">
        <f xml:space="preserve"> "600018"</f>
        <v>600018</v>
      </c>
      <c r="D328" t="s">
        <v>195</v>
      </c>
      <c r="E328" t="s">
        <v>19</v>
      </c>
      <c r="F328">
        <v>2000</v>
      </c>
      <c r="G328">
        <v>7.27</v>
      </c>
      <c r="H328">
        <v>14540</v>
      </c>
      <c r="I328">
        <v>14520.17</v>
      </c>
      <c r="J328">
        <v>4</v>
      </c>
      <c r="K328">
        <v>1</v>
      </c>
      <c r="L328">
        <v>14.54</v>
      </c>
      <c r="M328">
        <v>0.28999999999999998</v>
      </c>
      <c r="N328">
        <v>0</v>
      </c>
      <c r="O328">
        <v>46357.09</v>
      </c>
      <c r="P328" s="3">
        <v>4011815</v>
      </c>
      <c r="Q328" t="s">
        <v>21</v>
      </c>
      <c r="R328" t="str">
        <f xml:space="preserve"> "1057031341"</f>
        <v>1057031341</v>
      </c>
      <c r="S328" t="s">
        <v>20</v>
      </c>
      <c r="T328" t="s">
        <v>16</v>
      </c>
    </row>
    <row r="329" spans="1:20" x14ac:dyDescent="0.25">
      <c r="A329" s="1">
        <v>43556</v>
      </c>
      <c r="B329" s="2">
        <v>0.39877314814814818</v>
      </c>
      <c r="C329" t="str">
        <f xml:space="preserve"> "000063"</f>
        <v>000063</v>
      </c>
      <c r="D329" t="s">
        <v>182</v>
      </c>
      <c r="E329" t="s">
        <v>26</v>
      </c>
      <c r="F329">
        <v>600</v>
      </c>
      <c r="G329">
        <v>30.01</v>
      </c>
      <c r="H329">
        <v>18006</v>
      </c>
      <c r="I329">
        <v>-18011</v>
      </c>
      <c r="J329">
        <v>3.4</v>
      </c>
      <c r="K329">
        <v>1.6</v>
      </c>
      <c r="L329">
        <v>0</v>
      </c>
      <c r="M329">
        <v>0</v>
      </c>
      <c r="N329">
        <v>600</v>
      </c>
      <c r="O329">
        <v>31836.92</v>
      </c>
      <c r="P329" s="3">
        <v>103000002215006</v>
      </c>
      <c r="Q329" t="str">
        <f xml:space="preserve"> "0176161559"</f>
        <v>0176161559</v>
      </c>
      <c r="R329" t="s">
        <v>196</v>
      </c>
      <c r="S329" t="s">
        <v>15</v>
      </c>
      <c r="T329" t="s">
        <v>16</v>
      </c>
    </row>
    <row r="330" spans="1:20" x14ac:dyDescent="0.25">
      <c r="A330" s="1">
        <v>43556</v>
      </c>
      <c r="B330" s="2">
        <v>0.39189814814814811</v>
      </c>
      <c r="C330" t="str">
        <f xml:space="preserve"> "600809"</f>
        <v>600809</v>
      </c>
      <c r="D330" t="s">
        <v>176</v>
      </c>
      <c r="E330" t="s">
        <v>26</v>
      </c>
      <c r="F330">
        <v>200</v>
      </c>
      <c r="G330">
        <v>60.47</v>
      </c>
      <c r="H330">
        <v>12094</v>
      </c>
      <c r="I330">
        <v>-12099.24</v>
      </c>
      <c r="J330">
        <v>4.17</v>
      </c>
      <c r="K330">
        <v>0.83</v>
      </c>
      <c r="L330">
        <v>0</v>
      </c>
      <c r="M330">
        <v>0.24</v>
      </c>
      <c r="N330">
        <v>200</v>
      </c>
      <c r="O330">
        <v>49847.92</v>
      </c>
      <c r="P330" s="3">
        <v>63078</v>
      </c>
      <c r="Q330" t="s">
        <v>21</v>
      </c>
      <c r="R330" t="str">
        <f xml:space="preserve"> "1057005663"</f>
        <v>1057005663</v>
      </c>
      <c r="S330" t="s">
        <v>20</v>
      </c>
      <c r="T330" t="s">
        <v>16</v>
      </c>
    </row>
    <row r="331" spans="1:20" x14ac:dyDescent="0.25">
      <c r="A331" s="1">
        <v>43556</v>
      </c>
      <c r="B331" s="2">
        <v>0.39116898148148144</v>
      </c>
      <c r="C331" t="str">
        <f xml:space="preserve"> "601298"</f>
        <v>601298</v>
      </c>
      <c r="D331" t="s">
        <v>132</v>
      </c>
      <c r="E331" t="s">
        <v>26</v>
      </c>
      <c r="F331">
        <v>2000</v>
      </c>
      <c r="G331">
        <v>9.57</v>
      </c>
      <c r="H331">
        <v>19140</v>
      </c>
      <c r="I331">
        <v>-19145.38</v>
      </c>
      <c r="J331">
        <v>3.69</v>
      </c>
      <c r="K331">
        <v>1.31</v>
      </c>
      <c r="L331">
        <v>0</v>
      </c>
      <c r="M331">
        <v>0.38</v>
      </c>
      <c r="N331">
        <v>2000</v>
      </c>
      <c r="O331">
        <v>61947.16</v>
      </c>
      <c r="P331" s="3">
        <v>33928</v>
      </c>
      <c r="Q331" t="s">
        <v>21</v>
      </c>
      <c r="R331" t="str">
        <f xml:space="preserve"> "1057005315"</f>
        <v>1057005315</v>
      </c>
      <c r="S331" t="s">
        <v>20</v>
      </c>
      <c r="T331" t="s">
        <v>16</v>
      </c>
    </row>
    <row r="332" spans="1:20" x14ac:dyDescent="0.25">
      <c r="A332" s="1">
        <v>43556</v>
      </c>
      <c r="B332" s="2">
        <v>0.39028935185185182</v>
      </c>
      <c r="C332" t="str">
        <f xml:space="preserve"> "601128"</f>
        <v>601128</v>
      </c>
      <c r="D332" t="s">
        <v>177</v>
      </c>
      <c r="E332" t="s">
        <v>26</v>
      </c>
      <c r="F332">
        <v>2000</v>
      </c>
      <c r="G332">
        <v>7.57</v>
      </c>
      <c r="H332">
        <v>15140</v>
      </c>
      <c r="I332">
        <v>-15145.3</v>
      </c>
      <c r="J332">
        <v>3.96</v>
      </c>
      <c r="K332">
        <v>1.04</v>
      </c>
      <c r="L332">
        <v>0</v>
      </c>
      <c r="M332">
        <v>0.3</v>
      </c>
      <c r="N332">
        <v>2000</v>
      </c>
      <c r="O332">
        <v>81092.539999999994</v>
      </c>
      <c r="P332" s="3">
        <v>75959</v>
      </c>
      <c r="Q332" t="s">
        <v>21</v>
      </c>
      <c r="R332" t="str">
        <f xml:space="preserve"> "1057004946"</f>
        <v>1057004946</v>
      </c>
      <c r="S332" t="s">
        <v>20</v>
      </c>
      <c r="T332" t="s">
        <v>16</v>
      </c>
    </row>
    <row r="333" spans="1:20" x14ac:dyDescent="0.25">
      <c r="A333" s="1">
        <v>43553</v>
      </c>
      <c r="B333" s="2">
        <v>0.62429398148148152</v>
      </c>
      <c r="C333" t="str">
        <f xml:space="preserve"> "000636"</f>
        <v>000636</v>
      </c>
      <c r="D333" t="s">
        <v>180</v>
      </c>
      <c r="E333" t="s">
        <v>19</v>
      </c>
      <c r="F333">
        <v>2200</v>
      </c>
      <c r="G333">
        <v>15.56</v>
      </c>
      <c r="H333">
        <v>34232</v>
      </c>
      <c r="I333">
        <v>34191.61</v>
      </c>
      <c r="J333">
        <v>3.13</v>
      </c>
      <c r="K333">
        <v>3.03</v>
      </c>
      <c r="L333">
        <v>34.229999999999997</v>
      </c>
      <c r="M333">
        <v>0</v>
      </c>
      <c r="N333">
        <v>2000</v>
      </c>
      <c r="O333">
        <v>96237.84</v>
      </c>
      <c r="P333" s="3">
        <v>103000024650264</v>
      </c>
      <c r="Q333" t="str">
        <f xml:space="preserve"> "0176161559"</f>
        <v>0176161559</v>
      </c>
      <c r="R333" t="s">
        <v>220</v>
      </c>
      <c r="S333" t="s">
        <v>15</v>
      </c>
      <c r="T333" t="s">
        <v>16</v>
      </c>
    </row>
    <row r="334" spans="1:20" x14ac:dyDescent="0.25">
      <c r="A334" s="1">
        <v>43553</v>
      </c>
      <c r="B334" s="2">
        <v>0.56359953703703702</v>
      </c>
      <c r="C334" t="str">
        <f xml:space="preserve"> "000636"</f>
        <v>000636</v>
      </c>
      <c r="D334" t="s">
        <v>180</v>
      </c>
      <c r="E334" t="s">
        <v>19</v>
      </c>
      <c r="F334">
        <v>1000</v>
      </c>
      <c r="G334">
        <v>15.6</v>
      </c>
      <c r="H334">
        <v>15600</v>
      </c>
      <c r="I334">
        <v>15579.4</v>
      </c>
      <c r="J334">
        <v>3.62</v>
      </c>
      <c r="K334">
        <v>1.38</v>
      </c>
      <c r="L334">
        <v>15.6</v>
      </c>
      <c r="M334">
        <v>0</v>
      </c>
      <c r="N334">
        <v>4200</v>
      </c>
      <c r="O334">
        <v>62046.23</v>
      </c>
      <c r="P334" s="3">
        <v>103000023593431</v>
      </c>
      <c r="Q334" t="str">
        <f xml:space="preserve"> "0176161559"</f>
        <v>0176161559</v>
      </c>
      <c r="R334" t="s">
        <v>221</v>
      </c>
      <c r="S334" t="s">
        <v>15</v>
      </c>
      <c r="T334" t="s">
        <v>16</v>
      </c>
    </row>
    <row r="335" spans="1:20" x14ac:dyDescent="0.25">
      <c r="A335" s="1">
        <v>43553</v>
      </c>
      <c r="B335" s="2">
        <v>0.4682986111111111</v>
      </c>
      <c r="C335" t="str">
        <f xml:space="preserve"> "600075"</f>
        <v>600075</v>
      </c>
      <c r="D335" t="s">
        <v>222</v>
      </c>
      <c r="E335" t="s">
        <v>19</v>
      </c>
      <c r="F335">
        <v>2000</v>
      </c>
      <c r="G335">
        <v>6.03</v>
      </c>
      <c r="H335">
        <v>12060</v>
      </c>
      <c r="I335">
        <v>12042.7</v>
      </c>
      <c r="J335">
        <v>4.17</v>
      </c>
      <c r="K335">
        <v>0.83</v>
      </c>
      <c r="L335">
        <v>12.06</v>
      </c>
      <c r="M335">
        <v>0.24</v>
      </c>
      <c r="N335">
        <v>0</v>
      </c>
      <c r="O335">
        <v>46466.83</v>
      </c>
      <c r="P335" s="3">
        <v>10932301</v>
      </c>
      <c r="Q335" t="s">
        <v>21</v>
      </c>
      <c r="R335" t="str">
        <f xml:space="preserve"> "1057075250"</f>
        <v>1057075250</v>
      </c>
      <c r="S335" t="s">
        <v>20</v>
      </c>
      <c r="T335" t="s">
        <v>16</v>
      </c>
    </row>
    <row r="336" spans="1:20" x14ac:dyDescent="0.25">
      <c r="A336" s="1">
        <v>43553</v>
      </c>
      <c r="B336" s="2">
        <v>0.46431712962962962</v>
      </c>
      <c r="C336" t="str">
        <f xml:space="preserve"> "000636"</f>
        <v>000636</v>
      </c>
      <c r="D336" t="s">
        <v>180</v>
      </c>
      <c r="E336" t="s">
        <v>19</v>
      </c>
      <c r="F336">
        <v>1000</v>
      </c>
      <c r="G336">
        <v>15.4</v>
      </c>
      <c r="H336">
        <v>15400</v>
      </c>
      <c r="I336">
        <v>15379.6</v>
      </c>
      <c r="J336">
        <v>3.63</v>
      </c>
      <c r="K336">
        <v>1.37</v>
      </c>
      <c r="L336">
        <v>15.4</v>
      </c>
      <c r="M336">
        <v>0</v>
      </c>
      <c r="N336">
        <v>5200</v>
      </c>
      <c r="O336">
        <v>34424.129999999997</v>
      </c>
      <c r="P336" s="3">
        <v>103000012628404</v>
      </c>
      <c r="Q336" t="str">
        <f xml:space="preserve"> "0176161559"</f>
        <v>0176161559</v>
      </c>
      <c r="R336" t="s">
        <v>223</v>
      </c>
      <c r="S336" t="s">
        <v>15</v>
      </c>
      <c r="T336" t="s">
        <v>16</v>
      </c>
    </row>
    <row r="337" spans="1:20" x14ac:dyDescent="0.25">
      <c r="A337" s="1">
        <v>43553</v>
      </c>
      <c r="B337" s="2">
        <v>0.41037037037037033</v>
      </c>
      <c r="C337" t="str">
        <f xml:space="preserve"> "000636"</f>
        <v>000636</v>
      </c>
      <c r="D337" t="s">
        <v>180</v>
      </c>
      <c r="E337" t="s">
        <v>26</v>
      </c>
      <c r="F337">
        <v>1000</v>
      </c>
      <c r="G337">
        <v>14.8</v>
      </c>
      <c r="H337">
        <v>14800</v>
      </c>
      <c r="I337">
        <v>-14805</v>
      </c>
      <c r="J337">
        <v>3.68</v>
      </c>
      <c r="K337">
        <v>1.32</v>
      </c>
      <c r="L337">
        <v>0</v>
      </c>
      <c r="M337">
        <v>0</v>
      </c>
      <c r="N337">
        <v>6200</v>
      </c>
      <c r="O337">
        <v>19044.53</v>
      </c>
      <c r="P337" s="3">
        <v>103000005848414</v>
      </c>
      <c r="Q337" t="str">
        <f xml:space="preserve"> "0176161559"</f>
        <v>0176161559</v>
      </c>
      <c r="R337" t="s">
        <v>224</v>
      </c>
      <c r="S337" t="s">
        <v>15</v>
      </c>
      <c r="T337" t="s">
        <v>16</v>
      </c>
    </row>
    <row r="338" spans="1:20" x14ac:dyDescent="0.25">
      <c r="A338" s="1">
        <v>43553</v>
      </c>
      <c r="B338" s="2">
        <v>0.39876157407407403</v>
      </c>
      <c r="C338" t="str">
        <f xml:space="preserve"> "000636"</f>
        <v>000636</v>
      </c>
      <c r="D338" t="s">
        <v>180</v>
      </c>
      <c r="E338" t="s">
        <v>26</v>
      </c>
      <c r="F338">
        <v>1000</v>
      </c>
      <c r="G338">
        <v>15.02</v>
      </c>
      <c r="H338">
        <v>15020</v>
      </c>
      <c r="I338">
        <v>-15025</v>
      </c>
      <c r="J338">
        <v>3.67</v>
      </c>
      <c r="K338">
        <v>1.33</v>
      </c>
      <c r="L338">
        <v>0</v>
      </c>
      <c r="M338">
        <v>0</v>
      </c>
      <c r="N338">
        <v>5200</v>
      </c>
      <c r="O338">
        <v>33849.53</v>
      </c>
      <c r="P338" s="3">
        <v>103000002756705</v>
      </c>
      <c r="Q338" t="str">
        <f xml:space="preserve"> "0176161559"</f>
        <v>0176161559</v>
      </c>
      <c r="R338" t="s">
        <v>225</v>
      </c>
      <c r="S338" t="s">
        <v>15</v>
      </c>
      <c r="T338" t="s">
        <v>16</v>
      </c>
    </row>
    <row r="339" spans="1:20" x14ac:dyDescent="0.25">
      <c r="A339" s="1">
        <v>43552</v>
      </c>
      <c r="B339" s="2">
        <v>0.42857638888888888</v>
      </c>
      <c r="C339" t="str">
        <f xml:space="preserve"> "002252"</f>
        <v>002252</v>
      </c>
      <c r="D339" t="s">
        <v>226</v>
      </c>
      <c r="E339" t="s">
        <v>19</v>
      </c>
      <c r="F339">
        <v>1500</v>
      </c>
      <c r="G339">
        <v>9.75</v>
      </c>
      <c r="H339">
        <v>14625</v>
      </c>
      <c r="I339">
        <v>14605.37</v>
      </c>
      <c r="J339">
        <v>3.71</v>
      </c>
      <c r="K339">
        <v>1.29</v>
      </c>
      <c r="L339">
        <v>14.63</v>
      </c>
      <c r="M339">
        <v>0</v>
      </c>
      <c r="N339">
        <v>0</v>
      </c>
      <c r="O339">
        <v>48874.53</v>
      </c>
      <c r="P339" s="3">
        <v>103000009153593</v>
      </c>
      <c r="Q339" t="str">
        <f xml:space="preserve"> "0176161559"</f>
        <v>0176161559</v>
      </c>
      <c r="R339" t="s">
        <v>227</v>
      </c>
      <c r="S339" t="s">
        <v>15</v>
      </c>
      <c r="T339" t="s">
        <v>16</v>
      </c>
    </row>
    <row r="340" spans="1:20" x14ac:dyDescent="0.25">
      <c r="A340" s="1">
        <v>43552</v>
      </c>
      <c r="B340" s="2">
        <v>0.41987268518518522</v>
      </c>
      <c r="C340" t="str">
        <f xml:space="preserve"> "000636"</f>
        <v>000636</v>
      </c>
      <c r="D340" t="s">
        <v>180</v>
      </c>
      <c r="E340" t="s">
        <v>19</v>
      </c>
      <c r="F340">
        <v>1000</v>
      </c>
      <c r="G340">
        <v>15.47</v>
      </c>
      <c r="H340">
        <v>15470</v>
      </c>
      <c r="I340">
        <v>15449.53</v>
      </c>
      <c r="J340">
        <v>3.63</v>
      </c>
      <c r="K340">
        <v>1.37</v>
      </c>
      <c r="L340">
        <v>15.47</v>
      </c>
      <c r="M340">
        <v>0</v>
      </c>
      <c r="N340">
        <v>4200</v>
      </c>
      <c r="O340">
        <v>34269.160000000003</v>
      </c>
      <c r="P340" s="3">
        <v>102000007828068</v>
      </c>
      <c r="Q340" t="str">
        <f xml:space="preserve"> "0176161559"</f>
        <v>0176161559</v>
      </c>
      <c r="R340" t="s">
        <v>228</v>
      </c>
      <c r="S340" t="s">
        <v>15</v>
      </c>
      <c r="T340" t="s">
        <v>16</v>
      </c>
    </row>
    <row r="341" spans="1:20" x14ac:dyDescent="0.25">
      <c r="A341" s="1">
        <v>43552</v>
      </c>
      <c r="B341" s="2">
        <v>0.39119212962962963</v>
      </c>
      <c r="C341" t="str">
        <f xml:space="preserve"> "600075"</f>
        <v>600075</v>
      </c>
      <c r="D341" t="s">
        <v>222</v>
      </c>
      <c r="E341" t="s">
        <v>26</v>
      </c>
      <c r="F341">
        <v>2000</v>
      </c>
      <c r="G341">
        <v>6.19</v>
      </c>
      <c r="H341">
        <v>12380</v>
      </c>
      <c r="I341">
        <v>-12385.25</v>
      </c>
      <c r="J341">
        <v>4.1500000000000004</v>
      </c>
      <c r="K341">
        <v>0.85</v>
      </c>
      <c r="L341">
        <v>0</v>
      </c>
      <c r="M341">
        <v>0.25</v>
      </c>
      <c r="N341">
        <v>2000</v>
      </c>
      <c r="O341">
        <v>18819.63</v>
      </c>
      <c r="P341" s="3">
        <v>53833</v>
      </c>
      <c r="Q341" t="s">
        <v>21</v>
      </c>
      <c r="R341" t="str">
        <f xml:space="preserve"> "1057005039"</f>
        <v>1057005039</v>
      </c>
      <c r="S341" t="s">
        <v>20</v>
      </c>
      <c r="T341" t="s">
        <v>16</v>
      </c>
    </row>
    <row r="342" spans="1:20" x14ac:dyDescent="0.25">
      <c r="A342" s="1">
        <v>43551</v>
      </c>
      <c r="B342" s="2">
        <v>0.39841435185185187</v>
      </c>
      <c r="C342" t="str">
        <f xml:space="preserve"> "000636"</f>
        <v>000636</v>
      </c>
      <c r="D342" t="s">
        <v>180</v>
      </c>
      <c r="E342" t="s">
        <v>26</v>
      </c>
      <c r="F342">
        <v>1000</v>
      </c>
      <c r="G342">
        <v>15.02</v>
      </c>
      <c r="H342">
        <v>15020</v>
      </c>
      <c r="I342">
        <v>-15025</v>
      </c>
      <c r="J342">
        <v>3.67</v>
      </c>
      <c r="K342">
        <v>1.33</v>
      </c>
      <c r="L342">
        <v>0</v>
      </c>
      <c r="M342">
        <v>0</v>
      </c>
      <c r="N342">
        <v>5200</v>
      </c>
      <c r="O342">
        <v>31204.880000000001</v>
      </c>
      <c r="P342" s="3">
        <v>101000001961751</v>
      </c>
      <c r="Q342" t="str">
        <f xml:space="preserve"> "0176161559"</f>
        <v>0176161559</v>
      </c>
      <c r="R342" t="s">
        <v>229</v>
      </c>
      <c r="S342" t="s">
        <v>15</v>
      </c>
      <c r="T342" t="s">
        <v>16</v>
      </c>
    </row>
    <row r="343" spans="1:20" x14ac:dyDescent="0.25">
      <c r="A343" s="1">
        <v>43551</v>
      </c>
      <c r="B343" s="2">
        <v>0.39520833333333333</v>
      </c>
      <c r="C343" t="str">
        <f xml:space="preserve"> "600000"</f>
        <v>600000</v>
      </c>
      <c r="D343" t="s">
        <v>191</v>
      </c>
      <c r="E343" t="s">
        <v>26</v>
      </c>
      <c r="F343">
        <v>1000</v>
      </c>
      <c r="G343">
        <v>11.13</v>
      </c>
      <c r="H343">
        <v>11130</v>
      </c>
      <c r="I343">
        <v>-11135.22</v>
      </c>
      <c r="J343">
        <v>4.24</v>
      </c>
      <c r="K343">
        <v>0.76</v>
      </c>
      <c r="L343">
        <v>0</v>
      </c>
      <c r="M343">
        <v>0.22</v>
      </c>
      <c r="N343">
        <v>1000</v>
      </c>
      <c r="O343">
        <v>46229.88</v>
      </c>
      <c r="P343" s="3">
        <v>240986</v>
      </c>
      <c r="Q343" t="s">
        <v>21</v>
      </c>
      <c r="R343" t="str">
        <f xml:space="preserve"> "1057006719"</f>
        <v>1057006719</v>
      </c>
      <c r="S343" t="s">
        <v>20</v>
      </c>
      <c r="T343" t="s">
        <v>16</v>
      </c>
    </row>
    <row r="344" spans="1:20" x14ac:dyDescent="0.25">
      <c r="A344" s="1">
        <v>43551</v>
      </c>
      <c r="B344" s="2">
        <v>0.3923611111111111</v>
      </c>
      <c r="C344" t="str">
        <f xml:space="preserve"> "600018"</f>
        <v>600018</v>
      </c>
      <c r="D344" t="s">
        <v>195</v>
      </c>
      <c r="E344" t="s">
        <v>26</v>
      </c>
      <c r="F344">
        <v>2000</v>
      </c>
      <c r="G344">
        <v>7</v>
      </c>
      <c r="H344">
        <v>14000</v>
      </c>
      <c r="I344">
        <v>-14005.28</v>
      </c>
      <c r="J344">
        <v>4.04</v>
      </c>
      <c r="K344">
        <v>0.96</v>
      </c>
      <c r="L344">
        <v>0</v>
      </c>
      <c r="M344">
        <v>0.28000000000000003</v>
      </c>
      <c r="N344">
        <v>2000</v>
      </c>
      <c r="O344">
        <v>57365.1</v>
      </c>
      <c r="P344" s="3">
        <v>295176</v>
      </c>
      <c r="Q344" t="s">
        <v>21</v>
      </c>
      <c r="R344" t="str">
        <f xml:space="preserve"> "1057005030"</f>
        <v>1057005030</v>
      </c>
      <c r="S344" t="s">
        <v>20</v>
      </c>
      <c r="T344" t="s">
        <v>16</v>
      </c>
    </row>
    <row r="345" spans="1:20" x14ac:dyDescent="0.25">
      <c r="A345" s="1">
        <v>43551</v>
      </c>
      <c r="B345" s="2">
        <v>0.38739583333333333</v>
      </c>
      <c r="C345" t="str">
        <f xml:space="preserve"> "002252"</f>
        <v>002252</v>
      </c>
      <c r="D345" t="s">
        <v>226</v>
      </c>
      <c r="E345" t="s">
        <v>26</v>
      </c>
      <c r="F345">
        <v>1500</v>
      </c>
      <c r="G345">
        <v>9.64</v>
      </c>
      <c r="H345">
        <v>14460</v>
      </c>
      <c r="I345">
        <v>-14465</v>
      </c>
      <c r="J345">
        <v>3.71</v>
      </c>
      <c r="K345">
        <v>1.29</v>
      </c>
      <c r="L345">
        <v>0</v>
      </c>
      <c r="M345">
        <v>0</v>
      </c>
      <c r="N345">
        <v>1500</v>
      </c>
      <c r="O345">
        <v>71370.38</v>
      </c>
      <c r="P345" s="3">
        <v>102000000326766</v>
      </c>
      <c r="Q345" t="str">
        <f xml:space="preserve"> "0176161559"</f>
        <v>0176161559</v>
      </c>
      <c r="R345" t="s">
        <v>230</v>
      </c>
      <c r="S345" t="s">
        <v>15</v>
      </c>
      <c r="T345" t="s">
        <v>16</v>
      </c>
    </row>
    <row r="346" spans="1:20" x14ac:dyDescent="0.25">
      <c r="A346" s="1">
        <v>43550</v>
      </c>
      <c r="B346" s="2">
        <v>0.8097685185185185</v>
      </c>
      <c r="C346" t="str">
        <f xml:space="preserve"> "071965"</f>
        <v>071965</v>
      </c>
      <c r="D346" t="s">
        <v>231</v>
      </c>
      <c r="E346" t="s">
        <v>17</v>
      </c>
      <c r="F346">
        <v>10</v>
      </c>
      <c r="G346">
        <v>100</v>
      </c>
      <c r="H346">
        <v>1000</v>
      </c>
      <c r="I346">
        <v>-1000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85835.38</v>
      </c>
      <c r="P346" s="3" t="s">
        <v>34</v>
      </c>
      <c r="Q346" t="str">
        <f xml:space="preserve"> "0176161559"</f>
        <v>0176161559</v>
      </c>
      <c r="R346" t="s">
        <v>232</v>
      </c>
      <c r="S346" t="s">
        <v>15</v>
      </c>
      <c r="T346" t="s">
        <v>16</v>
      </c>
    </row>
    <row r="347" spans="1:20" x14ac:dyDescent="0.25">
      <c r="A347" s="1">
        <v>43550</v>
      </c>
      <c r="B347" s="2">
        <v>0.62001157407407403</v>
      </c>
      <c r="C347" t="str">
        <f xml:space="preserve"> "600004"</f>
        <v>600004</v>
      </c>
      <c r="D347" t="s">
        <v>233</v>
      </c>
      <c r="E347" t="s">
        <v>19</v>
      </c>
      <c r="F347">
        <v>1400</v>
      </c>
      <c r="G347">
        <v>14.48</v>
      </c>
      <c r="H347">
        <v>20272</v>
      </c>
      <c r="I347">
        <v>20246.32</v>
      </c>
      <c r="J347">
        <v>3.62</v>
      </c>
      <c r="K347">
        <v>1.38</v>
      </c>
      <c r="L347">
        <v>20.28</v>
      </c>
      <c r="M347">
        <v>0.4</v>
      </c>
      <c r="N347">
        <v>0</v>
      </c>
      <c r="O347">
        <v>86835.38</v>
      </c>
      <c r="P347" s="3">
        <v>19724388</v>
      </c>
      <c r="Q347" t="s">
        <v>21</v>
      </c>
      <c r="R347" t="str">
        <f xml:space="preserve"> "1057122404"</f>
        <v>1057122404</v>
      </c>
      <c r="S347" t="s">
        <v>20</v>
      </c>
      <c r="T347" t="s">
        <v>16</v>
      </c>
    </row>
    <row r="348" spans="1:20" x14ac:dyDescent="0.25">
      <c r="A348" s="1">
        <v>43550</v>
      </c>
      <c r="B348" s="2">
        <v>0.61624999999999996</v>
      </c>
      <c r="C348" t="str">
        <f xml:space="preserve"> "000636"</f>
        <v>000636</v>
      </c>
      <c r="D348" t="s">
        <v>180</v>
      </c>
      <c r="E348" t="s">
        <v>26</v>
      </c>
      <c r="F348">
        <v>1000</v>
      </c>
      <c r="G348">
        <v>15.11</v>
      </c>
      <c r="H348">
        <v>15110</v>
      </c>
      <c r="I348">
        <v>-15115</v>
      </c>
      <c r="J348">
        <v>3.66</v>
      </c>
      <c r="K348">
        <v>1.34</v>
      </c>
      <c r="L348">
        <v>0</v>
      </c>
      <c r="M348">
        <v>0</v>
      </c>
      <c r="N348">
        <v>4200</v>
      </c>
      <c r="O348">
        <v>66589.06</v>
      </c>
      <c r="P348" s="3">
        <v>104000023815907</v>
      </c>
      <c r="Q348" t="str">
        <f xml:space="preserve"> "0176161559"</f>
        <v>0176161559</v>
      </c>
      <c r="R348" t="s">
        <v>234</v>
      </c>
      <c r="S348" t="s">
        <v>15</v>
      </c>
      <c r="T348" t="s">
        <v>16</v>
      </c>
    </row>
    <row r="349" spans="1:20" x14ac:dyDescent="0.25">
      <c r="A349" s="1">
        <v>43550</v>
      </c>
      <c r="B349" s="2">
        <v>0.61225694444444445</v>
      </c>
      <c r="C349" t="str">
        <f xml:space="preserve"> "002384"</f>
        <v>002384</v>
      </c>
      <c r="D349" t="s">
        <v>235</v>
      </c>
      <c r="E349" t="s">
        <v>19</v>
      </c>
      <c r="F349">
        <v>800</v>
      </c>
      <c r="G349">
        <v>17.62</v>
      </c>
      <c r="H349">
        <v>14096</v>
      </c>
      <c r="I349">
        <v>14076.9</v>
      </c>
      <c r="J349">
        <v>3.73</v>
      </c>
      <c r="K349">
        <v>1.27</v>
      </c>
      <c r="L349">
        <v>14.1</v>
      </c>
      <c r="M349">
        <v>0</v>
      </c>
      <c r="N349">
        <v>0</v>
      </c>
      <c r="O349">
        <v>81704.06</v>
      </c>
      <c r="P349" s="3">
        <v>101000023412655</v>
      </c>
      <c r="Q349" t="str">
        <f xml:space="preserve"> "0176161559"</f>
        <v>0176161559</v>
      </c>
      <c r="R349" t="s">
        <v>236</v>
      </c>
      <c r="S349" t="s">
        <v>15</v>
      </c>
      <c r="T349" t="s">
        <v>16</v>
      </c>
    </row>
    <row r="350" spans="1:20" x14ac:dyDescent="0.25">
      <c r="A350" s="1">
        <v>43550</v>
      </c>
      <c r="B350" s="2">
        <v>0.6051157407407407</v>
      </c>
      <c r="C350" t="str">
        <f xml:space="preserve"> "603260"</f>
        <v>603260</v>
      </c>
      <c r="D350" t="s">
        <v>237</v>
      </c>
      <c r="E350" t="s">
        <v>19</v>
      </c>
      <c r="F350">
        <v>500</v>
      </c>
      <c r="G350">
        <v>57.4</v>
      </c>
      <c r="H350">
        <v>28700</v>
      </c>
      <c r="I350">
        <v>28665.56</v>
      </c>
      <c r="J350">
        <v>3.2</v>
      </c>
      <c r="K350">
        <v>1.97</v>
      </c>
      <c r="L350">
        <v>28.7</v>
      </c>
      <c r="M350">
        <v>0.56999999999999995</v>
      </c>
      <c r="N350">
        <v>0</v>
      </c>
      <c r="O350">
        <v>67627.16</v>
      </c>
      <c r="P350" s="3">
        <v>17547993</v>
      </c>
      <c r="Q350" t="s">
        <v>21</v>
      </c>
      <c r="R350" t="str">
        <f xml:space="preserve"> "1057112202"</f>
        <v>1057112202</v>
      </c>
      <c r="S350" t="s">
        <v>20</v>
      </c>
      <c r="T350" t="s">
        <v>16</v>
      </c>
    </row>
    <row r="351" spans="1:20" x14ac:dyDescent="0.25">
      <c r="A351" s="1">
        <v>43550</v>
      </c>
      <c r="B351" s="2">
        <v>0.60469907407407408</v>
      </c>
      <c r="C351" t="str">
        <f xml:space="preserve"> "002920"</f>
        <v>002920</v>
      </c>
      <c r="D351" t="s">
        <v>158</v>
      </c>
      <c r="E351" t="s">
        <v>19</v>
      </c>
      <c r="F351">
        <v>500</v>
      </c>
      <c r="G351">
        <v>27.3</v>
      </c>
      <c r="H351">
        <v>13650</v>
      </c>
      <c r="I351">
        <v>13631.35</v>
      </c>
      <c r="J351">
        <v>3.8</v>
      </c>
      <c r="K351">
        <v>1.2</v>
      </c>
      <c r="L351">
        <v>13.65</v>
      </c>
      <c r="M351">
        <v>0</v>
      </c>
      <c r="N351">
        <v>0</v>
      </c>
      <c r="O351">
        <v>38961.599999999999</v>
      </c>
      <c r="P351" s="3">
        <v>101000022240215</v>
      </c>
      <c r="Q351" t="str">
        <f xml:space="preserve"> "0176161559"</f>
        <v>0176161559</v>
      </c>
      <c r="R351" t="s">
        <v>238</v>
      </c>
      <c r="S351" t="s">
        <v>15</v>
      </c>
      <c r="T351" t="s">
        <v>16</v>
      </c>
    </row>
    <row r="352" spans="1:20" x14ac:dyDescent="0.25">
      <c r="A352" s="1">
        <v>43550</v>
      </c>
      <c r="B352" s="2">
        <v>0.60388888888888892</v>
      </c>
      <c r="C352" t="str">
        <f xml:space="preserve"> "002456"</f>
        <v>002456</v>
      </c>
      <c r="D352" t="s">
        <v>239</v>
      </c>
      <c r="E352" t="s">
        <v>19</v>
      </c>
      <c r="F352">
        <v>800</v>
      </c>
      <c r="G352">
        <v>14.36</v>
      </c>
      <c r="H352">
        <v>11488</v>
      </c>
      <c r="I352">
        <v>11471.51</v>
      </c>
      <c r="J352">
        <v>3.98</v>
      </c>
      <c r="K352">
        <v>1.02</v>
      </c>
      <c r="L352">
        <v>11.49</v>
      </c>
      <c r="M352">
        <v>0</v>
      </c>
      <c r="N352">
        <v>0</v>
      </c>
      <c r="O352">
        <v>25330.25</v>
      </c>
      <c r="P352" s="3">
        <v>101000022153262</v>
      </c>
      <c r="Q352" t="str">
        <f xml:space="preserve"> "0176161559"</f>
        <v>0176161559</v>
      </c>
      <c r="R352" t="s">
        <v>240</v>
      </c>
      <c r="S352" t="s">
        <v>15</v>
      </c>
      <c r="T352" t="s">
        <v>16</v>
      </c>
    </row>
    <row r="353" spans="1:20" x14ac:dyDescent="0.25">
      <c r="A353" s="1">
        <v>43550</v>
      </c>
      <c r="B353" s="2">
        <v>0.55005787037037035</v>
      </c>
      <c r="C353" t="str">
        <f xml:space="preserve"> "600487"</f>
        <v>600487</v>
      </c>
      <c r="D353" t="s">
        <v>241</v>
      </c>
      <c r="E353" t="s">
        <v>19</v>
      </c>
      <c r="F353">
        <v>600</v>
      </c>
      <c r="G353">
        <v>20.86</v>
      </c>
      <c r="H353">
        <v>12516</v>
      </c>
      <c r="I353">
        <v>12498.23</v>
      </c>
      <c r="J353">
        <v>4.1399999999999997</v>
      </c>
      <c r="K353">
        <v>0.86</v>
      </c>
      <c r="L353">
        <v>12.52</v>
      </c>
      <c r="M353">
        <v>0.25</v>
      </c>
      <c r="N353">
        <v>0</v>
      </c>
      <c r="O353">
        <v>13858.74</v>
      </c>
      <c r="P353" s="3">
        <v>12403473</v>
      </c>
      <c r="Q353" t="s">
        <v>21</v>
      </c>
      <c r="R353" t="str">
        <f xml:space="preserve"> "1057082239"</f>
        <v>1057082239</v>
      </c>
      <c r="S353" t="s">
        <v>20</v>
      </c>
      <c r="T353" t="s">
        <v>16</v>
      </c>
    </row>
    <row r="354" spans="1:20" x14ac:dyDescent="0.25">
      <c r="A354" s="1">
        <v>43549</v>
      </c>
      <c r="B354" s="2">
        <v>0.60614583333333327</v>
      </c>
      <c r="C354" t="str">
        <f xml:space="preserve"> "002456"</f>
        <v>002456</v>
      </c>
      <c r="D354" t="s">
        <v>239</v>
      </c>
      <c r="E354" t="s">
        <v>26</v>
      </c>
      <c r="F354">
        <v>400</v>
      </c>
      <c r="G354">
        <v>14.39</v>
      </c>
      <c r="H354">
        <v>5756</v>
      </c>
      <c r="I354">
        <v>-5761</v>
      </c>
      <c r="J354">
        <v>4.4800000000000004</v>
      </c>
      <c r="K354">
        <v>0.52</v>
      </c>
      <c r="L354">
        <v>0</v>
      </c>
      <c r="M354">
        <v>0</v>
      </c>
      <c r="N354">
        <v>800</v>
      </c>
      <c r="O354">
        <v>1360.51</v>
      </c>
      <c r="P354" s="3">
        <v>101000023862926</v>
      </c>
      <c r="Q354" t="str">
        <f xml:space="preserve"> "0176161559"</f>
        <v>0176161559</v>
      </c>
      <c r="R354" t="s">
        <v>242</v>
      </c>
      <c r="S354" t="s">
        <v>15</v>
      </c>
      <c r="T354" t="s">
        <v>16</v>
      </c>
    </row>
    <row r="355" spans="1:20" x14ac:dyDescent="0.25">
      <c r="A355" s="1">
        <v>43549</v>
      </c>
      <c r="B355" s="2">
        <v>0.54890046296296291</v>
      </c>
      <c r="C355" t="str">
        <f xml:space="preserve"> "000636"</f>
        <v>000636</v>
      </c>
      <c r="D355" t="s">
        <v>180</v>
      </c>
      <c r="E355" t="s">
        <v>26</v>
      </c>
      <c r="F355">
        <v>900</v>
      </c>
      <c r="G355">
        <v>16.14</v>
      </c>
      <c r="H355">
        <v>14526</v>
      </c>
      <c r="I355">
        <v>-14531</v>
      </c>
      <c r="J355">
        <v>3.71</v>
      </c>
      <c r="K355">
        <v>1.29</v>
      </c>
      <c r="L355">
        <v>0</v>
      </c>
      <c r="M355">
        <v>0</v>
      </c>
      <c r="N355">
        <v>3200</v>
      </c>
      <c r="O355">
        <v>7121.51</v>
      </c>
      <c r="P355" s="3">
        <v>103000015502074</v>
      </c>
      <c r="Q355" t="str">
        <f xml:space="preserve"> "0176161559"</f>
        <v>0176161559</v>
      </c>
      <c r="R355" t="s">
        <v>243</v>
      </c>
      <c r="S355" t="s">
        <v>15</v>
      </c>
      <c r="T355" t="s">
        <v>16</v>
      </c>
    </row>
    <row r="356" spans="1:20" x14ac:dyDescent="0.25">
      <c r="A356" s="1">
        <v>43549</v>
      </c>
      <c r="B356" s="2">
        <v>0.42354166666666665</v>
      </c>
      <c r="C356" t="str">
        <f xml:space="preserve"> "600487"</f>
        <v>600487</v>
      </c>
      <c r="D356" t="s">
        <v>241</v>
      </c>
      <c r="E356" t="s">
        <v>19</v>
      </c>
      <c r="F356">
        <v>300</v>
      </c>
      <c r="G356">
        <v>21.85</v>
      </c>
      <c r="H356">
        <v>6555</v>
      </c>
      <c r="I356">
        <v>6543.31</v>
      </c>
      <c r="J356">
        <v>4.55</v>
      </c>
      <c r="K356">
        <v>0.45</v>
      </c>
      <c r="L356">
        <v>6.56</v>
      </c>
      <c r="M356">
        <v>0.13</v>
      </c>
      <c r="N356">
        <v>600</v>
      </c>
      <c r="O356">
        <v>21652.51</v>
      </c>
      <c r="P356" s="3">
        <v>15162884</v>
      </c>
      <c r="Q356" t="s">
        <v>21</v>
      </c>
      <c r="R356" t="str">
        <f xml:space="preserve"> "1057048900"</f>
        <v>1057048900</v>
      </c>
      <c r="S356" t="s">
        <v>20</v>
      </c>
      <c r="T356" t="s">
        <v>16</v>
      </c>
    </row>
    <row r="357" spans="1:20" x14ac:dyDescent="0.25">
      <c r="A357" s="1">
        <v>43549</v>
      </c>
      <c r="B357" s="2">
        <v>0.38775462962962964</v>
      </c>
      <c r="C357" t="str">
        <f xml:space="preserve"> "002456"</f>
        <v>002456</v>
      </c>
      <c r="D357" t="s">
        <v>239</v>
      </c>
      <c r="E357" t="s">
        <v>19</v>
      </c>
      <c r="F357">
        <v>1000</v>
      </c>
      <c r="G357">
        <v>14.85</v>
      </c>
      <c r="H357">
        <v>14850</v>
      </c>
      <c r="I357">
        <v>14830.15</v>
      </c>
      <c r="J357">
        <v>3.68</v>
      </c>
      <c r="K357">
        <v>1.32</v>
      </c>
      <c r="L357">
        <v>14.85</v>
      </c>
      <c r="M357">
        <v>0</v>
      </c>
      <c r="N357">
        <v>400</v>
      </c>
      <c r="O357">
        <v>15109.2</v>
      </c>
      <c r="P357" s="3">
        <v>101000008590893</v>
      </c>
      <c r="Q357" t="str">
        <f xml:space="preserve"> "0176161559"</f>
        <v>0176161559</v>
      </c>
      <c r="R357" t="s">
        <v>244</v>
      </c>
      <c r="S357" t="s">
        <v>15</v>
      </c>
      <c r="T357" t="s">
        <v>16</v>
      </c>
    </row>
    <row r="358" spans="1:20" x14ac:dyDescent="0.25">
      <c r="A358" s="1">
        <v>43546</v>
      </c>
      <c r="B358" s="2">
        <v>0.59528935185185183</v>
      </c>
      <c r="C358" t="str">
        <f xml:space="preserve"> "002456"</f>
        <v>002456</v>
      </c>
      <c r="D358" t="s">
        <v>239</v>
      </c>
      <c r="E358" t="s">
        <v>26</v>
      </c>
      <c r="F358">
        <v>1000</v>
      </c>
      <c r="G358">
        <v>14.55</v>
      </c>
      <c r="H358">
        <v>14550</v>
      </c>
      <c r="I358">
        <v>-14555</v>
      </c>
      <c r="J358">
        <v>3.71</v>
      </c>
      <c r="K358">
        <v>1.29</v>
      </c>
      <c r="L358">
        <v>0</v>
      </c>
      <c r="M358">
        <v>0</v>
      </c>
      <c r="N358">
        <v>1400</v>
      </c>
      <c r="O358">
        <v>279.05</v>
      </c>
      <c r="P358" s="3">
        <v>103000021575596</v>
      </c>
      <c r="Q358" t="str">
        <f xml:space="preserve"> "0176161559"</f>
        <v>0176161559</v>
      </c>
      <c r="R358" t="s">
        <v>245</v>
      </c>
      <c r="S358" t="s">
        <v>15</v>
      </c>
      <c r="T358" t="s">
        <v>16</v>
      </c>
    </row>
    <row r="359" spans="1:20" x14ac:dyDescent="0.25">
      <c r="A359" s="1">
        <v>43546</v>
      </c>
      <c r="B359" s="2">
        <v>0.55972222222222223</v>
      </c>
      <c r="C359" t="str">
        <f xml:space="preserve"> "600487"</f>
        <v>600487</v>
      </c>
      <c r="D359" t="s">
        <v>241</v>
      </c>
      <c r="E359" t="s">
        <v>19</v>
      </c>
      <c r="F359">
        <v>600</v>
      </c>
      <c r="G359">
        <v>21.76</v>
      </c>
      <c r="H359">
        <v>13056</v>
      </c>
      <c r="I359">
        <v>13037.68</v>
      </c>
      <c r="J359">
        <v>4.0999999999999996</v>
      </c>
      <c r="K359">
        <v>0.9</v>
      </c>
      <c r="L359">
        <v>13.06</v>
      </c>
      <c r="M359">
        <v>0.26</v>
      </c>
      <c r="N359">
        <v>900</v>
      </c>
      <c r="O359">
        <v>14834.05</v>
      </c>
      <c r="P359" s="3">
        <v>13658581</v>
      </c>
      <c r="Q359" t="s">
        <v>21</v>
      </c>
      <c r="R359" t="str">
        <f xml:space="preserve"> "1057096971"</f>
        <v>1057096971</v>
      </c>
      <c r="S359" t="s">
        <v>20</v>
      </c>
      <c r="T359" t="s">
        <v>16</v>
      </c>
    </row>
    <row r="360" spans="1:20" x14ac:dyDescent="0.25">
      <c r="A360" s="1">
        <v>43546</v>
      </c>
      <c r="B360" s="2">
        <v>0.46105324074074078</v>
      </c>
      <c r="C360" t="str">
        <f xml:space="preserve"> "600487"</f>
        <v>600487</v>
      </c>
      <c r="D360" t="s">
        <v>241</v>
      </c>
      <c r="E360" t="s">
        <v>26</v>
      </c>
      <c r="F360">
        <v>300</v>
      </c>
      <c r="G360">
        <v>21.52</v>
      </c>
      <c r="H360">
        <v>6456</v>
      </c>
      <c r="I360">
        <v>-6461.13</v>
      </c>
      <c r="J360">
        <v>4.5599999999999996</v>
      </c>
      <c r="K360">
        <v>0.44</v>
      </c>
      <c r="L360">
        <v>0</v>
      </c>
      <c r="M360">
        <v>0.13</v>
      </c>
      <c r="N360">
        <v>1500</v>
      </c>
      <c r="O360">
        <v>1796.37</v>
      </c>
      <c r="P360" s="3">
        <v>10676946</v>
      </c>
      <c r="Q360" t="s">
        <v>21</v>
      </c>
      <c r="R360" t="str">
        <f xml:space="preserve"> "1057076338"</f>
        <v>1057076338</v>
      </c>
      <c r="S360" t="s">
        <v>20</v>
      </c>
      <c r="T360" t="s">
        <v>16</v>
      </c>
    </row>
    <row r="361" spans="1:20" x14ac:dyDescent="0.25">
      <c r="A361" s="1">
        <v>43546</v>
      </c>
      <c r="B361" s="2">
        <v>0.46078703703703705</v>
      </c>
      <c r="C361" t="s">
        <v>34</v>
      </c>
      <c r="D361" t="s">
        <v>34</v>
      </c>
      <c r="E361" t="s">
        <v>107</v>
      </c>
      <c r="F361">
        <v>0</v>
      </c>
      <c r="G361">
        <v>0</v>
      </c>
      <c r="H361">
        <v>0</v>
      </c>
      <c r="I361">
        <v>7000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21240.76</v>
      </c>
      <c r="P361" s="3">
        <v>0</v>
      </c>
      <c r="Q361" t="s">
        <v>34</v>
      </c>
      <c r="R361" t="s">
        <v>34</v>
      </c>
      <c r="S361" t="s">
        <v>34</v>
      </c>
      <c r="T361" t="s">
        <v>34</v>
      </c>
    </row>
    <row r="362" spans="1:20" x14ac:dyDescent="0.25">
      <c r="A362" s="1">
        <v>43546</v>
      </c>
      <c r="B362" s="2">
        <v>0.43653935185185189</v>
      </c>
      <c r="C362" t="str">
        <f xml:space="preserve"> "600487"</f>
        <v>600487</v>
      </c>
      <c r="D362" t="s">
        <v>241</v>
      </c>
      <c r="E362" t="s">
        <v>26</v>
      </c>
      <c r="F362">
        <v>600</v>
      </c>
      <c r="G362">
        <v>21.63</v>
      </c>
      <c r="H362">
        <v>12978</v>
      </c>
      <c r="I362">
        <v>-12983.26</v>
      </c>
      <c r="J362">
        <v>4.1100000000000003</v>
      </c>
      <c r="K362">
        <v>0.89</v>
      </c>
      <c r="L362">
        <v>0</v>
      </c>
      <c r="M362">
        <v>0.26</v>
      </c>
      <c r="N362">
        <v>1200</v>
      </c>
      <c r="O362">
        <v>8257.5</v>
      </c>
      <c r="P362" s="3">
        <v>7785703</v>
      </c>
      <c r="Q362" t="s">
        <v>21</v>
      </c>
      <c r="R362" t="str">
        <f xml:space="preserve"> "1057059629"</f>
        <v>1057059629</v>
      </c>
      <c r="S362" t="s">
        <v>20</v>
      </c>
      <c r="T362" t="s">
        <v>16</v>
      </c>
    </row>
    <row r="363" spans="1:20" x14ac:dyDescent="0.25">
      <c r="A363" s="1">
        <v>43546</v>
      </c>
      <c r="B363" s="2">
        <v>0.42478009259259258</v>
      </c>
      <c r="C363" t="s">
        <v>34</v>
      </c>
      <c r="D363" t="s">
        <v>34</v>
      </c>
      <c r="E363" t="s">
        <v>107</v>
      </c>
      <c r="F363">
        <v>0</v>
      </c>
      <c r="G363">
        <v>0</v>
      </c>
      <c r="H363">
        <v>0</v>
      </c>
      <c r="I363">
        <v>14000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14240.76</v>
      </c>
      <c r="P363" s="3">
        <v>0</v>
      </c>
      <c r="Q363" t="s">
        <v>34</v>
      </c>
      <c r="R363" t="s">
        <v>34</v>
      </c>
      <c r="S363" t="s">
        <v>34</v>
      </c>
      <c r="T363" t="s">
        <v>34</v>
      </c>
    </row>
    <row r="364" spans="1:20" x14ac:dyDescent="0.25">
      <c r="A364" s="1">
        <v>43545</v>
      </c>
      <c r="B364" s="2">
        <v>0.77262731481481473</v>
      </c>
      <c r="C364" t="s">
        <v>34</v>
      </c>
      <c r="D364" t="s">
        <v>34</v>
      </c>
      <c r="E364" t="s">
        <v>130</v>
      </c>
      <c r="F364">
        <v>0</v>
      </c>
      <c r="G364">
        <v>0</v>
      </c>
      <c r="H364">
        <v>0</v>
      </c>
      <c r="I364">
        <v>3.61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613.98</v>
      </c>
      <c r="P364" s="3" t="s">
        <v>34</v>
      </c>
      <c r="Q364" t="s">
        <v>34</v>
      </c>
      <c r="R364" t="s">
        <v>34</v>
      </c>
      <c r="S364" t="s">
        <v>34</v>
      </c>
      <c r="T364" t="s">
        <v>34</v>
      </c>
    </row>
    <row r="365" spans="1:20" x14ac:dyDescent="0.25">
      <c r="A365" s="1">
        <v>43545</v>
      </c>
      <c r="B365" s="2">
        <v>0.62302083333333336</v>
      </c>
      <c r="C365" t="str">
        <f xml:space="preserve"> "002920"</f>
        <v>002920</v>
      </c>
      <c r="D365" t="s">
        <v>158</v>
      </c>
      <c r="E365" t="s">
        <v>26</v>
      </c>
      <c r="F365">
        <v>200</v>
      </c>
      <c r="G365">
        <v>28.8</v>
      </c>
      <c r="H365">
        <v>5760</v>
      </c>
      <c r="I365">
        <v>-5765</v>
      </c>
      <c r="J365">
        <v>4.4800000000000004</v>
      </c>
      <c r="K365">
        <v>0.52</v>
      </c>
      <c r="L365">
        <v>0</v>
      </c>
      <c r="M365">
        <v>0</v>
      </c>
      <c r="N365">
        <v>500</v>
      </c>
      <c r="O365">
        <v>240.76</v>
      </c>
      <c r="P365" s="3">
        <v>101000026480810</v>
      </c>
      <c r="Q365" t="str">
        <f xml:space="preserve"> "0176161559"</f>
        <v>0176161559</v>
      </c>
      <c r="R365" t="s">
        <v>246</v>
      </c>
      <c r="S365" t="s">
        <v>15</v>
      </c>
      <c r="T365" t="s">
        <v>16</v>
      </c>
    </row>
    <row r="366" spans="1:20" x14ac:dyDescent="0.25">
      <c r="A366" s="1">
        <v>43545</v>
      </c>
      <c r="B366" s="2">
        <v>0.54567129629629629</v>
      </c>
      <c r="C366" t="str">
        <f xml:space="preserve"> "600487"</f>
        <v>600487</v>
      </c>
      <c r="D366" t="s">
        <v>241</v>
      </c>
      <c r="E366" t="s">
        <v>26</v>
      </c>
      <c r="F366">
        <v>600</v>
      </c>
      <c r="G366">
        <v>21.95</v>
      </c>
      <c r="H366">
        <v>13170</v>
      </c>
      <c r="I366">
        <v>-13175.26</v>
      </c>
      <c r="J366">
        <v>4.0999999999999996</v>
      </c>
      <c r="K366">
        <v>0.9</v>
      </c>
      <c r="L366">
        <v>0</v>
      </c>
      <c r="M366">
        <v>0.26</v>
      </c>
      <c r="N366">
        <v>600</v>
      </c>
      <c r="O366">
        <v>6005.76</v>
      </c>
      <c r="P366" s="3">
        <v>12358470</v>
      </c>
      <c r="Q366" t="s">
        <v>21</v>
      </c>
      <c r="R366" t="str">
        <f xml:space="preserve"> "1057113806"</f>
        <v>1057113806</v>
      </c>
      <c r="S366" t="s">
        <v>20</v>
      </c>
      <c r="T366" t="s">
        <v>16</v>
      </c>
    </row>
    <row r="367" spans="1:20" x14ac:dyDescent="0.25">
      <c r="A367" s="1">
        <v>43545</v>
      </c>
      <c r="B367" s="2">
        <v>0.54519675925925926</v>
      </c>
      <c r="C367" t="str">
        <f xml:space="preserve"> "600004"</f>
        <v>600004</v>
      </c>
      <c r="D367" t="s">
        <v>233</v>
      </c>
      <c r="E367" t="s">
        <v>19</v>
      </c>
      <c r="F367">
        <v>600</v>
      </c>
      <c r="G367">
        <v>14.31</v>
      </c>
      <c r="H367">
        <v>8586</v>
      </c>
      <c r="I367">
        <v>8572.25</v>
      </c>
      <c r="J367">
        <v>4.41</v>
      </c>
      <c r="K367">
        <v>0.59</v>
      </c>
      <c r="L367">
        <v>8.58</v>
      </c>
      <c r="M367">
        <v>0.17</v>
      </c>
      <c r="N367">
        <v>1400</v>
      </c>
      <c r="O367">
        <v>19181.02</v>
      </c>
      <c r="P367" s="3">
        <v>12299502</v>
      </c>
      <c r="Q367" t="s">
        <v>21</v>
      </c>
      <c r="R367" t="str">
        <f xml:space="preserve"> "1057113357"</f>
        <v>1057113357</v>
      </c>
      <c r="S367" t="s">
        <v>20</v>
      </c>
      <c r="T367" t="s">
        <v>16</v>
      </c>
    </row>
    <row r="368" spans="1:20" x14ac:dyDescent="0.25">
      <c r="A368" s="1">
        <v>43545</v>
      </c>
      <c r="B368" s="2">
        <v>0.54415509259259254</v>
      </c>
      <c r="C368" t="str">
        <f xml:space="preserve"> "600449"</f>
        <v>600449</v>
      </c>
      <c r="D368" t="s">
        <v>247</v>
      </c>
      <c r="E368" t="s">
        <v>19</v>
      </c>
      <c r="F368">
        <v>1000</v>
      </c>
      <c r="G368">
        <v>10.01</v>
      </c>
      <c r="H368">
        <v>10010</v>
      </c>
      <c r="I368">
        <v>9994.7900000000009</v>
      </c>
      <c r="J368">
        <v>4.3099999999999996</v>
      </c>
      <c r="K368">
        <v>0.69</v>
      </c>
      <c r="L368">
        <v>10.01</v>
      </c>
      <c r="M368">
        <v>0.2</v>
      </c>
      <c r="N368">
        <v>0</v>
      </c>
      <c r="O368">
        <v>10608.77</v>
      </c>
      <c r="P368" s="3">
        <v>12188839</v>
      </c>
      <c r="Q368" t="s">
        <v>21</v>
      </c>
      <c r="R368" t="str">
        <f xml:space="preserve"> "1057112473"</f>
        <v>1057112473</v>
      </c>
      <c r="S368" t="s">
        <v>20</v>
      </c>
      <c r="T368" t="s">
        <v>16</v>
      </c>
    </row>
    <row r="369" spans="1:20" x14ac:dyDescent="0.25">
      <c r="A369" s="1">
        <v>43544</v>
      </c>
      <c r="B369" s="2">
        <v>0.58247685185185183</v>
      </c>
      <c r="C369" t="str">
        <f xml:space="preserve"> "000636"</f>
        <v>000636</v>
      </c>
      <c r="D369" t="s">
        <v>180</v>
      </c>
      <c r="E369" t="s">
        <v>26</v>
      </c>
      <c r="F369">
        <v>800</v>
      </c>
      <c r="G369">
        <v>15.03</v>
      </c>
      <c r="H369">
        <v>12024</v>
      </c>
      <c r="I369">
        <v>-12029</v>
      </c>
      <c r="J369">
        <v>3.93</v>
      </c>
      <c r="K369">
        <v>1.07</v>
      </c>
      <c r="L369">
        <v>0</v>
      </c>
      <c r="M369">
        <v>0</v>
      </c>
      <c r="N369">
        <v>2300</v>
      </c>
      <c r="O369">
        <v>610.37</v>
      </c>
      <c r="P369" s="3">
        <v>102000018790783</v>
      </c>
      <c r="Q369" t="str">
        <f xml:space="preserve"> "0176161559"</f>
        <v>0176161559</v>
      </c>
      <c r="R369" t="s">
        <v>248</v>
      </c>
      <c r="S369" t="s">
        <v>15</v>
      </c>
      <c r="T369" t="s">
        <v>16</v>
      </c>
    </row>
    <row r="370" spans="1:20" x14ac:dyDescent="0.25">
      <c r="A370" s="1">
        <v>43544</v>
      </c>
      <c r="B370" s="2">
        <v>0.5823032407407408</v>
      </c>
      <c r="C370" t="str">
        <f xml:space="preserve"> "600000"</f>
        <v>600000</v>
      </c>
      <c r="D370" t="s">
        <v>191</v>
      </c>
      <c r="E370" t="s">
        <v>19</v>
      </c>
      <c r="F370">
        <v>1100</v>
      </c>
      <c r="G370">
        <v>11.49</v>
      </c>
      <c r="H370">
        <v>12639</v>
      </c>
      <c r="I370">
        <v>12621.11</v>
      </c>
      <c r="J370">
        <v>4.13</v>
      </c>
      <c r="K370">
        <v>0.87</v>
      </c>
      <c r="L370">
        <v>12.64</v>
      </c>
      <c r="M370">
        <v>0.25</v>
      </c>
      <c r="N370">
        <v>0</v>
      </c>
      <c r="O370">
        <v>12639.37</v>
      </c>
      <c r="P370" s="3">
        <v>15297592</v>
      </c>
      <c r="Q370" t="s">
        <v>21</v>
      </c>
      <c r="R370" t="str">
        <f xml:space="preserve"> "1057107284"</f>
        <v>1057107284</v>
      </c>
      <c r="S370" t="s">
        <v>20</v>
      </c>
      <c r="T370" t="s">
        <v>16</v>
      </c>
    </row>
    <row r="371" spans="1:20" x14ac:dyDescent="0.25">
      <c r="A371" s="1">
        <v>43544</v>
      </c>
      <c r="B371" s="2">
        <v>0.47674768518518523</v>
      </c>
      <c r="C371" t="str">
        <f xml:space="preserve"> "000636"</f>
        <v>000636</v>
      </c>
      <c r="D371" t="s">
        <v>180</v>
      </c>
      <c r="E371" t="s">
        <v>26</v>
      </c>
      <c r="F371">
        <v>500</v>
      </c>
      <c r="G371">
        <v>15.06</v>
      </c>
      <c r="H371">
        <v>7530</v>
      </c>
      <c r="I371">
        <v>-7535</v>
      </c>
      <c r="J371">
        <v>4.33</v>
      </c>
      <c r="K371">
        <v>0.67</v>
      </c>
      <c r="L371">
        <v>0</v>
      </c>
      <c r="M371">
        <v>0</v>
      </c>
      <c r="N371">
        <v>1500</v>
      </c>
      <c r="O371">
        <v>18.260000000000002</v>
      </c>
      <c r="P371" s="3">
        <v>102000013978059</v>
      </c>
      <c r="Q371" t="str">
        <f xml:space="preserve"> "0176161559"</f>
        <v>0176161559</v>
      </c>
      <c r="R371" t="s">
        <v>249</v>
      </c>
      <c r="S371" t="s">
        <v>15</v>
      </c>
      <c r="T371" t="s">
        <v>16</v>
      </c>
    </row>
    <row r="372" spans="1:20" x14ac:dyDescent="0.25">
      <c r="A372" s="1">
        <v>43544</v>
      </c>
      <c r="B372" s="2">
        <v>0.40614583333333337</v>
      </c>
      <c r="C372" t="str">
        <f xml:space="preserve"> "600449"</f>
        <v>600449</v>
      </c>
      <c r="D372" t="s">
        <v>247</v>
      </c>
      <c r="E372" t="s">
        <v>26</v>
      </c>
      <c r="F372">
        <v>1000</v>
      </c>
      <c r="G372">
        <v>9.7100000000000009</v>
      </c>
      <c r="H372">
        <v>9710</v>
      </c>
      <c r="I372">
        <v>-9715.19</v>
      </c>
      <c r="J372">
        <v>4.34</v>
      </c>
      <c r="K372">
        <v>0.66</v>
      </c>
      <c r="L372">
        <v>0</v>
      </c>
      <c r="M372">
        <v>0.19</v>
      </c>
      <c r="N372">
        <v>1000</v>
      </c>
      <c r="O372">
        <v>7553.26</v>
      </c>
      <c r="P372" s="3">
        <v>2668569</v>
      </c>
      <c r="Q372" t="s">
        <v>21</v>
      </c>
      <c r="R372" t="str">
        <f xml:space="preserve"> "1057025117"</f>
        <v>1057025117</v>
      </c>
      <c r="S372" t="s">
        <v>20</v>
      </c>
      <c r="T372" t="s">
        <v>16</v>
      </c>
    </row>
    <row r="373" spans="1:20" x14ac:dyDescent="0.25">
      <c r="A373" s="1">
        <v>43544</v>
      </c>
      <c r="B373" s="2">
        <v>0.40453703703703708</v>
      </c>
      <c r="C373" t="str">
        <f xml:space="preserve"> "600126"</f>
        <v>600126</v>
      </c>
      <c r="D373" t="s">
        <v>250</v>
      </c>
      <c r="E373" t="s">
        <v>19</v>
      </c>
      <c r="F373">
        <v>3000</v>
      </c>
      <c r="G373">
        <v>5.25</v>
      </c>
      <c r="H373">
        <v>15750</v>
      </c>
      <c r="I373">
        <v>15728.93</v>
      </c>
      <c r="J373">
        <v>3.91</v>
      </c>
      <c r="K373">
        <v>1.0900000000000001</v>
      </c>
      <c r="L373">
        <v>15.75</v>
      </c>
      <c r="M373">
        <v>0.32</v>
      </c>
      <c r="N373">
        <v>0</v>
      </c>
      <c r="O373">
        <v>17268.45</v>
      </c>
      <c r="P373" s="3">
        <v>2465305</v>
      </c>
      <c r="Q373" t="s">
        <v>21</v>
      </c>
      <c r="R373" t="str">
        <f xml:space="preserve"> "1057022961"</f>
        <v>1057022961</v>
      </c>
      <c r="S373" t="s">
        <v>20</v>
      </c>
      <c r="T373" t="s">
        <v>16</v>
      </c>
    </row>
    <row r="374" spans="1:20" x14ac:dyDescent="0.25">
      <c r="A374" s="1">
        <v>43544</v>
      </c>
      <c r="B374" s="2">
        <v>0.40164351851851854</v>
      </c>
      <c r="C374" t="str">
        <f xml:space="preserve"> "002920"</f>
        <v>002920</v>
      </c>
      <c r="D374" t="s">
        <v>158</v>
      </c>
      <c r="E374" t="s">
        <v>26</v>
      </c>
      <c r="F374">
        <v>300</v>
      </c>
      <c r="G374">
        <v>29.22</v>
      </c>
      <c r="H374">
        <v>8766</v>
      </c>
      <c r="I374">
        <v>-8771</v>
      </c>
      <c r="J374">
        <v>4.22</v>
      </c>
      <c r="K374">
        <v>0.78</v>
      </c>
      <c r="L374">
        <v>0</v>
      </c>
      <c r="M374">
        <v>0</v>
      </c>
      <c r="N374">
        <v>300</v>
      </c>
      <c r="O374">
        <v>1539.52</v>
      </c>
      <c r="P374" s="3">
        <v>101000007192452</v>
      </c>
      <c r="Q374" t="str">
        <f xml:space="preserve"> "0176161559"</f>
        <v>0176161559</v>
      </c>
      <c r="R374" t="s">
        <v>251</v>
      </c>
      <c r="S374" t="s">
        <v>15</v>
      </c>
      <c r="T374" t="s">
        <v>16</v>
      </c>
    </row>
    <row r="375" spans="1:20" x14ac:dyDescent="0.25">
      <c r="A375" s="1">
        <v>43544</v>
      </c>
      <c r="B375" s="2">
        <v>0.39134259259259263</v>
      </c>
      <c r="C375" t="s">
        <v>34</v>
      </c>
      <c r="D375" t="s">
        <v>34</v>
      </c>
      <c r="E375" t="s">
        <v>107</v>
      </c>
      <c r="F375">
        <v>0</v>
      </c>
      <c r="G375">
        <v>0</v>
      </c>
      <c r="H375">
        <v>0</v>
      </c>
      <c r="I375">
        <v>10000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10310.52</v>
      </c>
      <c r="P375" s="3">
        <v>0</v>
      </c>
      <c r="Q375" t="s">
        <v>34</v>
      </c>
      <c r="R375" t="s">
        <v>34</v>
      </c>
      <c r="S375" t="s">
        <v>34</v>
      </c>
      <c r="T375" t="s">
        <v>34</v>
      </c>
    </row>
    <row r="376" spans="1:20" x14ac:dyDescent="0.25">
      <c r="A376" s="1">
        <v>43543</v>
      </c>
      <c r="B376" s="2">
        <v>0.62462962962962965</v>
      </c>
      <c r="C376" t="str">
        <f xml:space="preserve"> "002456"</f>
        <v>002456</v>
      </c>
      <c r="D376" t="s">
        <v>239</v>
      </c>
      <c r="E376" t="s">
        <v>26</v>
      </c>
      <c r="F376">
        <v>400</v>
      </c>
      <c r="G376">
        <v>13.86</v>
      </c>
      <c r="H376">
        <v>5544</v>
      </c>
      <c r="I376">
        <v>-5549</v>
      </c>
      <c r="J376">
        <v>4.51</v>
      </c>
      <c r="K376">
        <v>0.49</v>
      </c>
      <c r="L376">
        <v>0</v>
      </c>
      <c r="M376">
        <v>0</v>
      </c>
      <c r="N376">
        <v>400</v>
      </c>
      <c r="O376">
        <v>310.52</v>
      </c>
      <c r="P376" s="3">
        <v>103000022837319</v>
      </c>
      <c r="Q376" t="str">
        <f xml:space="preserve"> "0176161559"</f>
        <v>0176161559</v>
      </c>
      <c r="R376" t="s">
        <v>252</v>
      </c>
      <c r="S376" t="s">
        <v>15</v>
      </c>
      <c r="T376" t="s">
        <v>16</v>
      </c>
    </row>
    <row r="377" spans="1:20" x14ac:dyDescent="0.25">
      <c r="A377" s="1">
        <v>43543</v>
      </c>
      <c r="B377" s="2">
        <v>0.4103472222222222</v>
      </c>
      <c r="C377" t="str">
        <f xml:space="preserve"> "000636"</f>
        <v>000636</v>
      </c>
      <c r="D377" t="s">
        <v>180</v>
      </c>
      <c r="E377" t="s">
        <v>26</v>
      </c>
      <c r="F377">
        <v>600</v>
      </c>
      <c r="G377">
        <v>15.55</v>
      </c>
      <c r="H377">
        <v>9330</v>
      </c>
      <c r="I377">
        <v>-9335</v>
      </c>
      <c r="J377">
        <v>4.17</v>
      </c>
      <c r="K377">
        <v>0.83</v>
      </c>
      <c r="L377">
        <v>0</v>
      </c>
      <c r="M377">
        <v>0</v>
      </c>
      <c r="N377">
        <v>1000</v>
      </c>
      <c r="O377">
        <v>5859.52</v>
      </c>
      <c r="P377" s="3">
        <v>101000005310970</v>
      </c>
      <c r="Q377" t="str">
        <f xml:space="preserve"> "0176161559"</f>
        <v>0176161559</v>
      </c>
      <c r="R377" t="s">
        <v>253</v>
      </c>
      <c r="S377" t="s">
        <v>15</v>
      </c>
      <c r="T377" t="s">
        <v>16</v>
      </c>
    </row>
    <row r="378" spans="1:20" x14ac:dyDescent="0.25">
      <c r="A378" s="1">
        <v>43542</v>
      </c>
      <c r="B378" s="2">
        <v>0.60326388888888893</v>
      </c>
      <c r="C378" t="str">
        <f xml:space="preserve"> "002600"</f>
        <v>002600</v>
      </c>
      <c r="D378" t="s">
        <v>254</v>
      </c>
      <c r="E378" t="s">
        <v>19</v>
      </c>
      <c r="F378">
        <v>1200</v>
      </c>
      <c r="G378">
        <v>6.22</v>
      </c>
      <c r="H378">
        <v>7464</v>
      </c>
      <c r="I378">
        <v>7451.54</v>
      </c>
      <c r="J378">
        <v>4.34</v>
      </c>
      <c r="K378">
        <v>0.66</v>
      </c>
      <c r="L378">
        <v>7.46</v>
      </c>
      <c r="M378">
        <v>0</v>
      </c>
      <c r="N378">
        <v>0</v>
      </c>
      <c r="O378">
        <v>15194.52</v>
      </c>
      <c r="P378" s="3">
        <v>102000019582682</v>
      </c>
      <c r="Q378" t="str">
        <f xml:space="preserve"> "0176161559"</f>
        <v>0176161559</v>
      </c>
      <c r="R378" t="s">
        <v>255</v>
      </c>
      <c r="S378" t="s">
        <v>15</v>
      </c>
      <c r="T378" t="s">
        <v>16</v>
      </c>
    </row>
    <row r="379" spans="1:20" x14ac:dyDescent="0.25">
      <c r="A379" s="1">
        <v>43538</v>
      </c>
      <c r="B379" s="2">
        <v>0.62292824074074071</v>
      </c>
      <c r="C379" t="str">
        <f xml:space="preserve"> "002600"</f>
        <v>002600</v>
      </c>
      <c r="D379" t="s">
        <v>254</v>
      </c>
      <c r="E379" t="s">
        <v>19</v>
      </c>
      <c r="F379">
        <v>1200</v>
      </c>
      <c r="G379">
        <v>6.46</v>
      </c>
      <c r="H379">
        <v>7752</v>
      </c>
      <c r="I379">
        <v>7739.25</v>
      </c>
      <c r="J379">
        <v>4.3</v>
      </c>
      <c r="K379">
        <v>0.7</v>
      </c>
      <c r="L379">
        <v>7.75</v>
      </c>
      <c r="M379">
        <v>0</v>
      </c>
      <c r="N379">
        <v>1200</v>
      </c>
      <c r="O379">
        <v>7742.98</v>
      </c>
      <c r="P379" s="3">
        <v>104000026738667</v>
      </c>
      <c r="Q379" t="str">
        <f xml:space="preserve"> "0176161559"</f>
        <v>0176161559</v>
      </c>
      <c r="R379" t="s">
        <v>256</v>
      </c>
      <c r="S379" t="s">
        <v>15</v>
      </c>
      <c r="T379" t="s">
        <v>16</v>
      </c>
    </row>
    <row r="380" spans="1:20" x14ac:dyDescent="0.25">
      <c r="A380" s="1">
        <v>43538</v>
      </c>
      <c r="B380" s="2">
        <v>0.6182523148148148</v>
      </c>
      <c r="C380" t="str">
        <f xml:space="preserve"> "600004"</f>
        <v>600004</v>
      </c>
      <c r="D380" t="s">
        <v>233</v>
      </c>
      <c r="E380" t="s">
        <v>26</v>
      </c>
      <c r="F380">
        <v>1000</v>
      </c>
      <c r="G380">
        <v>13.09</v>
      </c>
      <c r="H380">
        <v>13090</v>
      </c>
      <c r="I380">
        <v>-13095.26</v>
      </c>
      <c r="J380">
        <v>4.0999999999999996</v>
      </c>
      <c r="K380">
        <v>0.9</v>
      </c>
      <c r="L380">
        <v>0</v>
      </c>
      <c r="M380">
        <v>0.26</v>
      </c>
      <c r="N380">
        <v>2000</v>
      </c>
      <c r="O380">
        <v>3.73</v>
      </c>
      <c r="P380" s="3">
        <v>19538441</v>
      </c>
      <c r="Q380" t="s">
        <v>21</v>
      </c>
      <c r="R380" t="str">
        <f xml:space="preserve"> "1057140032"</f>
        <v>1057140032</v>
      </c>
      <c r="S380" t="s">
        <v>20</v>
      </c>
      <c r="T380" t="s">
        <v>16</v>
      </c>
    </row>
    <row r="381" spans="1:20" x14ac:dyDescent="0.25">
      <c r="A381" s="1">
        <v>43538</v>
      </c>
      <c r="B381" s="2">
        <v>0.46656249999999999</v>
      </c>
      <c r="C381" t="str">
        <f xml:space="preserve"> "600000"</f>
        <v>600000</v>
      </c>
      <c r="D381" t="s">
        <v>191</v>
      </c>
      <c r="E381" t="s">
        <v>26</v>
      </c>
      <c r="F381">
        <v>1100</v>
      </c>
      <c r="G381">
        <v>11.526999999999999</v>
      </c>
      <c r="H381">
        <v>12680</v>
      </c>
      <c r="I381">
        <v>-12685.25</v>
      </c>
      <c r="J381">
        <v>4.13</v>
      </c>
      <c r="K381">
        <v>0.87</v>
      </c>
      <c r="L381">
        <v>0</v>
      </c>
      <c r="M381">
        <v>0.25</v>
      </c>
      <c r="N381">
        <v>1100</v>
      </c>
      <c r="O381">
        <v>13098.99</v>
      </c>
      <c r="P381" s="3">
        <v>12101068</v>
      </c>
      <c r="Q381" t="s">
        <v>21</v>
      </c>
      <c r="R381" t="str">
        <f xml:space="preserve"> "1057091761"</f>
        <v>1057091761</v>
      </c>
      <c r="S381" t="s">
        <v>20</v>
      </c>
      <c r="T381" t="s">
        <v>16</v>
      </c>
    </row>
    <row r="382" spans="1:20" x14ac:dyDescent="0.25">
      <c r="A382" s="1">
        <v>43538</v>
      </c>
      <c r="B382" s="2">
        <v>0.43820601851851854</v>
      </c>
      <c r="C382" t="str">
        <f xml:space="preserve"> "600004"</f>
        <v>600004</v>
      </c>
      <c r="D382" t="s">
        <v>233</v>
      </c>
      <c r="E382" t="s">
        <v>26</v>
      </c>
      <c r="F382">
        <v>1000</v>
      </c>
      <c r="G382">
        <v>13.43</v>
      </c>
      <c r="H382">
        <v>13430</v>
      </c>
      <c r="I382">
        <v>-13435.27</v>
      </c>
      <c r="J382">
        <v>4.08</v>
      </c>
      <c r="K382">
        <v>0.92</v>
      </c>
      <c r="L382">
        <v>0</v>
      </c>
      <c r="M382">
        <v>0.27</v>
      </c>
      <c r="N382">
        <v>1000</v>
      </c>
      <c r="O382">
        <v>25784.240000000002</v>
      </c>
      <c r="P382" s="3">
        <v>8686686</v>
      </c>
      <c r="Q382" t="s">
        <v>21</v>
      </c>
      <c r="R382" t="str">
        <f xml:space="preserve"> "1057070331"</f>
        <v>1057070331</v>
      </c>
      <c r="S382" t="s">
        <v>20</v>
      </c>
      <c r="T382" t="s">
        <v>16</v>
      </c>
    </row>
    <row r="383" spans="1:20" x14ac:dyDescent="0.25">
      <c r="A383" s="1">
        <v>43538</v>
      </c>
      <c r="B383" s="2">
        <v>0.43734953703703705</v>
      </c>
      <c r="C383" t="str">
        <f xml:space="preserve"> "603803"</f>
        <v>603803</v>
      </c>
      <c r="D383" t="s">
        <v>257</v>
      </c>
      <c r="E383" t="s">
        <v>19</v>
      </c>
      <c r="F383">
        <v>1000</v>
      </c>
      <c r="G383">
        <v>12.61</v>
      </c>
      <c r="H383">
        <v>12610</v>
      </c>
      <c r="I383">
        <v>12592.13</v>
      </c>
      <c r="J383">
        <v>4.13</v>
      </c>
      <c r="K383">
        <v>0.87</v>
      </c>
      <c r="L383">
        <v>12.61</v>
      </c>
      <c r="M383">
        <v>0.26</v>
      </c>
      <c r="N383">
        <v>0</v>
      </c>
      <c r="O383">
        <v>39219.51</v>
      </c>
      <c r="P383" s="3">
        <v>8566879</v>
      </c>
      <c r="Q383" t="s">
        <v>21</v>
      </c>
      <c r="R383" t="str">
        <f xml:space="preserve"> "1057069534"</f>
        <v>1057069534</v>
      </c>
      <c r="S383" t="s">
        <v>20</v>
      </c>
      <c r="T383" t="s">
        <v>16</v>
      </c>
    </row>
    <row r="384" spans="1:20" x14ac:dyDescent="0.25">
      <c r="A384" s="1">
        <v>43538</v>
      </c>
      <c r="B384" s="2">
        <v>0.43721064814814814</v>
      </c>
      <c r="C384" t="str">
        <f xml:space="preserve"> "600839"</f>
        <v>600839</v>
      </c>
      <c r="D384" t="s">
        <v>258</v>
      </c>
      <c r="E384" t="s">
        <v>19</v>
      </c>
      <c r="F384">
        <v>4500</v>
      </c>
      <c r="G384">
        <v>3.57</v>
      </c>
      <c r="H384">
        <v>16065</v>
      </c>
      <c r="I384">
        <v>16043.61</v>
      </c>
      <c r="J384">
        <v>3.9</v>
      </c>
      <c r="K384">
        <v>1.1000000000000001</v>
      </c>
      <c r="L384">
        <v>16.07</v>
      </c>
      <c r="M384">
        <v>0.32</v>
      </c>
      <c r="N384">
        <v>0</v>
      </c>
      <c r="O384">
        <v>26627.38</v>
      </c>
      <c r="P384" s="3">
        <v>8545760</v>
      </c>
      <c r="Q384" t="s">
        <v>21</v>
      </c>
      <c r="R384" t="str">
        <f xml:space="preserve"> "1057069413"</f>
        <v>1057069413</v>
      </c>
      <c r="S384" t="s">
        <v>20</v>
      </c>
      <c r="T384" t="s">
        <v>16</v>
      </c>
    </row>
    <row r="385" spans="1:20" x14ac:dyDescent="0.25">
      <c r="A385" s="1">
        <v>43538</v>
      </c>
      <c r="B385" s="2">
        <v>0.40744212962962961</v>
      </c>
      <c r="C385" t="str">
        <f xml:space="preserve"> "002600"</f>
        <v>002600</v>
      </c>
      <c r="D385" t="s">
        <v>254</v>
      </c>
      <c r="E385" t="s">
        <v>19</v>
      </c>
      <c r="F385">
        <v>1600</v>
      </c>
      <c r="G385">
        <v>6.5</v>
      </c>
      <c r="H385">
        <v>10400</v>
      </c>
      <c r="I385">
        <v>10384.6</v>
      </c>
      <c r="J385">
        <v>4.07</v>
      </c>
      <c r="K385">
        <v>0.93</v>
      </c>
      <c r="L385">
        <v>10.4</v>
      </c>
      <c r="M385">
        <v>0</v>
      </c>
      <c r="N385">
        <v>2400</v>
      </c>
      <c r="O385">
        <v>10583.77</v>
      </c>
      <c r="P385" s="3">
        <v>104000016236284</v>
      </c>
      <c r="Q385" t="str">
        <f t="shared" ref="Q385:Q391" si="4" xml:space="preserve"> "0176161559"</f>
        <v>0176161559</v>
      </c>
      <c r="R385" t="s">
        <v>259</v>
      </c>
      <c r="S385" t="s">
        <v>15</v>
      </c>
      <c r="T385" t="s">
        <v>16</v>
      </c>
    </row>
    <row r="386" spans="1:20" x14ac:dyDescent="0.25">
      <c r="A386" s="1">
        <v>43537</v>
      </c>
      <c r="B386" s="2">
        <v>0.55296296296296299</v>
      </c>
      <c r="C386" t="str">
        <f xml:space="preserve"> "002600"</f>
        <v>002600</v>
      </c>
      <c r="D386" t="s">
        <v>254</v>
      </c>
      <c r="E386" t="s">
        <v>26</v>
      </c>
      <c r="F386">
        <v>1600</v>
      </c>
      <c r="G386">
        <v>6.21</v>
      </c>
      <c r="H386">
        <v>9936</v>
      </c>
      <c r="I386">
        <v>-9941</v>
      </c>
      <c r="J386">
        <v>4.12</v>
      </c>
      <c r="K386">
        <v>0.88</v>
      </c>
      <c r="L386">
        <v>0</v>
      </c>
      <c r="M386">
        <v>0</v>
      </c>
      <c r="N386">
        <v>4000</v>
      </c>
      <c r="O386">
        <v>199.17</v>
      </c>
      <c r="P386" s="3">
        <v>104000026818233</v>
      </c>
      <c r="Q386" t="str">
        <f t="shared" si="4"/>
        <v>0176161559</v>
      </c>
      <c r="R386" t="s">
        <v>260</v>
      </c>
      <c r="S386" t="s">
        <v>15</v>
      </c>
      <c r="T386" t="s">
        <v>16</v>
      </c>
    </row>
    <row r="387" spans="1:20" x14ac:dyDescent="0.25">
      <c r="A387" s="1">
        <v>43537</v>
      </c>
      <c r="B387" s="2">
        <v>0.41712962962962963</v>
      </c>
      <c r="C387" t="str">
        <f xml:space="preserve"> "002384"</f>
        <v>002384</v>
      </c>
      <c r="D387" t="s">
        <v>235</v>
      </c>
      <c r="E387" t="s">
        <v>26</v>
      </c>
      <c r="F387">
        <v>400</v>
      </c>
      <c r="G387">
        <v>16.5</v>
      </c>
      <c r="H387">
        <v>6600</v>
      </c>
      <c r="I387">
        <v>-6605</v>
      </c>
      <c r="J387">
        <v>4.42</v>
      </c>
      <c r="K387">
        <v>0.57999999999999996</v>
      </c>
      <c r="L387">
        <v>0</v>
      </c>
      <c r="M387">
        <v>0</v>
      </c>
      <c r="N387">
        <v>800</v>
      </c>
      <c r="O387">
        <v>10140.17</v>
      </c>
      <c r="P387" s="3">
        <v>102000020792701</v>
      </c>
      <c r="Q387" t="str">
        <f t="shared" si="4"/>
        <v>0176161559</v>
      </c>
      <c r="R387" t="s">
        <v>261</v>
      </c>
      <c r="S387" t="s">
        <v>15</v>
      </c>
      <c r="T387" t="s">
        <v>16</v>
      </c>
    </row>
    <row r="388" spans="1:20" x14ac:dyDescent="0.25">
      <c r="A388" s="1">
        <v>43537</v>
      </c>
      <c r="B388" s="2">
        <v>0.41381944444444446</v>
      </c>
      <c r="C388" t="str">
        <f xml:space="preserve"> "002384"</f>
        <v>002384</v>
      </c>
      <c r="D388" t="s">
        <v>235</v>
      </c>
      <c r="E388" t="s">
        <v>26</v>
      </c>
      <c r="F388">
        <v>400</v>
      </c>
      <c r="G388">
        <v>17</v>
      </c>
      <c r="H388">
        <v>6800</v>
      </c>
      <c r="I388">
        <v>-6805</v>
      </c>
      <c r="J388">
        <v>4.3899999999999997</v>
      </c>
      <c r="K388">
        <v>0.61</v>
      </c>
      <c r="L388">
        <v>0</v>
      </c>
      <c r="M388">
        <v>0</v>
      </c>
      <c r="N388">
        <v>400</v>
      </c>
      <c r="O388">
        <v>16745.169999999998</v>
      </c>
      <c r="P388" s="3">
        <v>102000007687900</v>
      </c>
      <c r="Q388" t="str">
        <f t="shared" si="4"/>
        <v>0176161559</v>
      </c>
      <c r="R388" t="s">
        <v>262</v>
      </c>
      <c r="S388" t="s">
        <v>15</v>
      </c>
      <c r="T388" t="s">
        <v>16</v>
      </c>
    </row>
    <row r="389" spans="1:20" x14ac:dyDescent="0.25">
      <c r="A389" s="1">
        <v>43537</v>
      </c>
      <c r="B389" s="2">
        <v>0.40378472222222223</v>
      </c>
      <c r="C389" t="str">
        <f xml:space="preserve"> "000636"</f>
        <v>000636</v>
      </c>
      <c r="D389" t="s">
        <v>180</v>
      </c>
      <c r="E389" t="s">
        <v>26</v>
      </c>
      <c r="F389">
        <v>400</v>
      </c>
      <c r="G389">
        <v>15.96</v>
      </c>
      <c r="H389">
        <v>6384</v>
      </c>
      <c r="I389">
        <v>-6389</v>
      </c>
      <c r="J389">
        <v>4.43</v>
      </c>
      <c r="K389">
        <v>0.56999999999999995</v>
      </c>
      <c r="L389">
        <v>0</v>
      </c>
      <c r="M389">
        <v>0</v>
      </c>
      <c r="N389">
        <v>400</v>
      </c>
      <c r="O389">
        <v>23550.17</v>
      </c>
      <c r="P389" s="3">
        <v>103000004440146</v>
      </c>
      <c r="Q389" t="str">
        <f t="shared" si="4"/>
        <v>0176161559</v>
      </c>
      <c r="R389" t="s">
        <v>263</v>
      </c>
      <c r="S389" t="s">
        <v>15</v>
      </c>
      <c r="T389" t="s">
        <v>16</v>
      </c>
    </row>
    <row r="390" spans="1:20" x14ac:dyDescent="0.25">
      <c r="A390" s="1">
        <v>43537</v>
      </c>
      <c r="B390" s="2">
        <v>0.38952546296296298</v>
      </c>
      <c r="C390" t="str">
        <f xml:space="preserve"> "002600"</f>
        <v>002600</v>
      </c>
      <c r="D390" t="s">
        <v>254</v>
      </c>
      <c r="E390" t="s">
        <v>26</v>
      </c>
      <c r="F390">
        <v>1200</v>
      </c>
      <c r="G390">
        <v>6.7</v>
      </c>
      <c r="H390">
        <v>8040</v>
      </c>
      <c r="I390">
        <v>-8045</v>
      </c>
      <c r="J390">
        <v>4.29</v>
      </c>
      <c r="K390">
        <v>0.71</v>
      </c>
      <c r="L390">
        <v>0</v>
      </c>
      <c r="M390">
        <v>0</v>
      </c>
      <c r="N390">
        <v>2400</v>
      </c>
      <c r="O390">
        <v>29939.17</v>
      </c>
      <c r="P390" s="3">
        <v>104000000473627</v>
      </c>
      <c r="Q390" t="str">
        <f t="shared" si="4"/>
        <v>0176161559</v>
      </c>
      <c r="R390" t="s">
        <v>264</v>
      </c>
      <c r="S390" t="s">
        <v>15</v>
      </c>
      <c r="T390" t="s">
        <v>16</v>
      </c>
    </row>
    <row r="391" spans="1:20" x14ac:dyDescent="0.25">
      <c r="A391" s="1">
        <v>43536</v>
      </c>
      <c r="B391" s="2">
        <v>0.62472222222222229</v>
      </c>
      <c r="C391" t="str">
        <f xml:space="preserve"> "002600"</f>
        <v>002600</v>
      </c>
      <c r="D391" t="s">
        <v>254</v>
      </c>
      <c r="E391" t="s">
        <v>19</v>
      </c>
      <c r="F391">
        <v>1800</v>
      </c>
      <c r="G391">
        <v>6.88</v>
      </c>
      <c r="H391">
        <v>12384</v>
      </c>
      <c r="I391">
        <v>12366.62</v>
      </c>
      <c r="J391">
        <v>3.9</v>
      </c>
      <c r="K391">
        <v>1.1000000000000001</v>
      </c>
      <c r="L391">
        <v>12.38</v>
      </c>
      <c r="M391">
        <v>0</v>
      </c>
      <c r="N391">
        <v>1200</v>
      </c>
      <c r="O391">
        <v>37984.17</v>
      </c>
      <c r="P391" s="3">
        <v>102000033499517</v>
      </c>
      <c r="Q391" t="str">
        <f t="shared" si="4"/>
        <v>0176161559</v>
      </c>
      <c r="R391" t="s">
        <v>265</v>
      </c>
      <c r="S391" t="s">
        <v>15</v>
      </c>
      <c r="T391" t="s">
        <v>16</v>
      </c>
    </row>
    <row r="392" spans="1:20" x14ac:dyDescent="0.25">
      <c r="A392" s="1">
        <v>43536</v>
      </c>
      <c r="B392" s="2">
        <v>0.62343749999999998</v>
      </c>
      <c r="C392" t="str">
        <f xml:space="preserve"> "603260"</f>
        <v>603260</v>
      </c>
      <c r="D392" t="s">
        <v>237</v>
      </c>
      <c r="E392" t="s">
        <v>26</v>
      </c>
      <c r="F392">
        <v>500</v>
      </c>
      <c r="G392">
        <v>56.34</v>
      </c>
      <c r="H392">
        <v>28170</v>
      </c>
      <c r="I392">
        <v>-28175.64</v>
      </c>
      <c r="J392">
        <v>3.13</v>
      </c>
      <c r="K392">
        <v>1.94</v>
      </c>
      <c r="L392">
        <v>0</v>
      </c>
      <c r="M392">
        <v>0.56999999999999995</v>
      </c>
      <c r="N392">
        <v>500</v>
      </c>
      <c r="O392">
        <v>25617.55</v>
      </c>
      <c r="P392" s="3">
        <v>24802642</v>
      </c>
      <c r="Q392" t="s">
        <v>21</v>
      </c>
      <c r="R392" t="str">
        <f xml:space="preserve"> "1057159654"</f>
        <v>1057159654</v>
      </c>
      <c r="S392" t="s">
        <v>20</v>
      </c>
      <c r="T392" t="s">
        <v>16</v>
      </c>
    </row>
    <row r="393" spans="1:20" x14ac:dyDescent="0.25">
      <c r="A393" s="1">
        <v>43536</v>
      </c>
      <c r="B393" s="2">
        <v>0.62283564814814818</v>
      </c>
      <c r="C393" t="str">
        <f xml:space="preserve"> "600126"</f>
        <v>600126</v>
      </c>
      <c r="D393" t="s">
        <v>250</v>
      </c>
      <c r="E393" t="s">
        <v>26</v>
      </c>
      <c r="F393">
        <v>3000</v>
      </c>
      <c r="G393">
        <v>5.03</v>
      </c>
      <c r="H393">
        <v>15090</v>
      </c>
      <c r="I393">
        <v>-15095.3</v>
      </c>
      <c r="J393">
        <v>3.97</v>
      </c>
      <c r="K393">
        <v>1.03</v>
      </c>
      <c r="L393">
        <v>0</v>
      </c>
      <c r="M393">
        <v>0.3</v>
      </c>
      <c r="N393">
        <v>3000</v>
      </c>
      <c r="O393">
        <v>53793.19</v>
      </c>
      <c r="P393" s="3">
        <v>24763210</v>
      </c>
      <c r="Q393" t="s">
        <v>21</v>
      </c>
      <c r="R393" t="str">
        <f xml:space="preserve"> "1057158996"</f>
        <v>1057158996</v>
      </c>
      <c r="S393" t="s">
        <v>20</v>
      </c>
      <c r="T393" t="s">
        <v>16</v>
      </c>
    </row>
    <row r="394" spans="1:20" x14ac:dyDescent="0.25">
      <c r="A394" s="1">
        <v>43536</v>
      </c>
      <c r="B394" s="2">
        <v>0.59069444444444441</v>
      </c>
      <c r="C394" t="str">
        <f xml:space="preserve"> "603803"</f>
        <v>603803</v>
      </c>
      <c r="D394" t="s">
        <v>257</v>
      </c>
      <c r="E394" t="s">
        <v>26</v>
      </c>
      <c r="F394">
        <v>500</v>
      </c>
      <c r="G394">
        <v>13.59</v>
      </c>
      <c r="H394">
        <v>6795</v>
      </c>
      <c r="I394">
        <v>-6800.14</v>
      </c>
      <c r="J394">
        <v>4.53</v>
      </c>
      <c r="K394">
        <v>0.47</v>
      </c>
      <c r="L394">
        <v>0</v>
      </c>
      <c r="M394">
        <v>0.14000000000000001</v>
      </c>
      <c r="N394">
        <v>1000</v>
      </c>
      <c r="O394">
        <v>68888.490000000005</v>
      </c>
      <c r="P394" s="3">
        <v>21559501</v>
      </c>
      <c r="Q394" t="s">
        <v>21</v>
      </c>
      <c r="R394" t="str">
        <f xml:space="preserve"> "1057135197"</f>
        <v>1057135197</v>
      </c>
      <c r="S394" t="s">
        <v>20</v>
      </c>
      <c r="T394" t="s">
        <v>16</v>
      </c>
    </row>
    <row r="395" spans="1:20" x14ac:dyDescent="0.25">
      <c r="A395" s="1">
        <v>43536</v>
      </c>
      <c r="B395" s="2">
        <v>0.56307870370370372</v>
      </c>
      <c r="C395" t="str">
        <f xml:space="preserve"> "002600"</f>
        <v>002600</v>
      </c>
      <c r="D395" t="s">
        <v>254</v>
      </c>
      <c r="E395" t="s">
        <v>19</v>
      </c>
      <c r="F395">
        <v>2900</v>
      </c>
      <c r="G395">
        <v>6.88</v>
      </c>
      <c r="H395">
        <v>19952</v>
      </c>
      <c r="I395">
        <v>19927.05</v>
      </c>
      <c r="J395">
        <v>3.23</v>
      </c>
      <c r="K395">
        <v>1.77</v>
      </c>
      <c r="L395">
        <v>19.95</v>
      </c>
      <c r="M395">
        <v>0</v>
      </c>
      <c r="N395">
        <v>3000</v>
      </c>
      <c r="O395">
        <v>75688.63</v>
      </c>
      <c r="P395" s="3">
        <v>102000022495560</v>
      </c>
      <c r="Q395" t="str">
        <f xml:space="preserve"> "0176161559"</f>
        <v>0176161559</v>
      </c>
      <c r="R395" t="s">
        <v>266</v>
      </c>
      <c r="S395" t="s">
        <v>15</v>
      </c>
      <c r="T395" t="s">
        <v>16</v>
      </c>
    </row>
    <row r="396" spans="1:20" x14ac:dyDescent="0.25">
      <c r="A396" s="1">
        <v>43535</v>
      </c>
      <c r="B396" s="2">
        <v>0.62472222222222229</v>
      </c>
      <c r="C396" t="str">
        <f xml:space="preserve"> "600518"</f>
        <v>600518</v>
      </c>
      <c r="D396" t="s">
        <v>267</v>
      </c>
      <c r="E396" t="s">
        <v>19</v>
      </c>
      <c r="F396">
        <v>2800</v>
      </c>
      <c r="G396">
        <v>10.38</v>
      </c>
      <c r="H396">
        <v>29064</v>
      </c>
      <c r="I396">
        <v>29029.13</v>
      </c>
      <c r="J396">
        <v>3.23</v>
      </c>
      <c r="K396">
        <v>2</v>
      </c>
      <c r="L396">
        <v>29.06</v>
      </c>
      <c r="M396">
        <v>0.57999999999999996</v>
      </c>
      <c r="N396">
        <v>0</v>
      </c>
      <c r="O396">
        <v>55761.58</v>
      </c>
      <c r="P396" s="3">
        <v>21412434</v>
      </c>
      <c r="Q396" t="s">
        <v>21</v>
      </c>
      <c r="R396" t="str">
        <f xml:space="preserve"> "1057141869"</f>
        <v>1057141869</v>
      </c>
      <c r="S396" t="s">
        <v>20</v>
      </c>
      <c r="T396" t="s">
        <v>16</v>
      </c>
    </row>
    <row r="397" spans="1:20" x14ac:dyDescent="0.25">
      <c r="A397" s="1">
        <v>43535</v>
      </c>
      <c r="B397" s="2">
        <v>0.62424768518518514</v>
      </c>
      <c r="C397" t="str">
        <f xml:space="preserve"> "002516"</f>
        <v>002516</v>
      </c>
      <c r="D397" t="s">
        <v>268</v>
      </c>
      <c r="E397" t="s">
        <v>19</v>
      </c>
      <c r="F397">
        <v>3200</v>
      </c>
      <c r="G397">
        <v>3.52</v>
      </c>
      <c r="H397">
        <v>11264</v>
      </c>
      <c r="I397">
        <v>11247.74</v>
      </c>
      <c r="J397">
        <v>3.99</v>
      </c>
      <c r="K397">
        <v>1.01</v>
      </c>
      <c r="L397">
        <v>11.26</v>
      </c>
      <c r="M397">
        <v>0</v>
      </c>
      <c r="N397">
        <v>0</v>
      </c>
      <c r="O397">
        <v>26732.45</v>
      </c>
      <c r="P397" s="3">
        <v>101000029470124</v>
      </c>
      <c r="Q397" t="str">
        <f xml:space="preserve"> "0176161559"</f>
        <v>0176161559</v>
      </c>
      <c r="R397" t="s">
        <v>269</v>
      </c>
      <c r="S397" t="s">
        <v>15</v>
      </c>
      <c r="T397" t="s">
        <v>16</v>
      </c>
    </row>
    <row r="398" spans="1:20" x14ac:dyDescent="0.25">
      <c r="A398" s="1">
        <v>43535</v>
      </c>
      <c r="B398" s="2">
        <v>0.62358796296296293</v>
      </c>
      <c r="C398" t="str">
        <f xml:space="preserve"> "600487"</f>
        <v>600487</v>
      </c>
      <c r="D398" t="s">
        <v>241</v>
      </c>
      <c r="E398" t="s">
        <v>19</v>
      </c>
      <c r="F398">
        <v>600</v>
      </c>
      <c r="G398">
        <v>23.46</v>
      </c>
      <c r="H398">
        <v>14076</v>
      </c>
      <c r="I398">
        <v>14056.64</v>
      </c>
      <c r="J398">
        <v>4.03</v>
      </c>
      <c r="K398">
        <v>0.97</v>
      </c>
      <c r="L398">
        <v>14.08</v>
      </c>
      <c r="M398">
        <v>0.28000000000000003</v>
      </c>
      <c r="N398">
        <v>0</v>
      </c>
      <c r="O398">
        <v>15484.71</v>
      </c>
      <c r="P398" s="3">
        <v>21417195</v>
      </c>
      <c r="Q398" t="s">
        <v>21</v>
      </c>
      <c r="R398" t="str">
        <f xml:space="preserve"> "1057141098"</f>
        <v>1057141098</v>
      </c>
      <c r="S398" t="s">
        <v>20</v>
      </c>
      <c r="T398" t="s">
        <v>16</v>
      </c>
    </row>
    <row r="399" spans="1:20" x14ac:dyDescent="0.25">
      <c r="A399" s="1">
        <v>43535</v>
      </c>
      <c r="B399" s="2">
        <v>0.44333333333333336</v>
      </c>
      <c r="C399" t="str">
        <f xml:space="preserve"> "002600"</f>
        <v>002600</v>
      </c>
      <c r="D399" t="s">
        <v>254</v>
      </c>
      <c r="E399" t="s">
        <v>26</v>
      </c>
      <c r="F399">
        <v>1500</v>
      </c>
      <c r="G399">
        <v>6.6</v>
      </c>
      <c r="H399">
        <v>9900</v>
      </c>
      <c r="I399">
        <v>-9905</v>
      </c>
      <c r="J399">
        <v>4.12</v>
      </c>
      <c r="K399">
        <v>0.88</v>
      </c>
      <c r="L399">
        <v>0</v>
      </c>
      <c r="M399">
        <v>0</v>
      </c>
      <c r="N399">
        <v>5900</v>
      </c>
      <c r="O399">
        <v>1428.07</v>
      </c>
      <c r="P399" s="3">
        <v>102000012998174</v>
      </c>
      <c r="Q399" t="str">
        <f xml:space="preserve"> "0176161559"</f>
        <v>0176161559</v>
      </c>
      <c r="R399" t="s">
        <v>270</v>
      </c>
      <c r="S399" t="s">
        <v>15</v>
      </c>
      <c r="T399" t="s">
        <v>16</v>
      </c>
    </row>
    <row r="400" spans="1:20" x14ac:dyDescent="0.25">
      <c r="A400" s="1">
        <v>43535</v>
      </c>
      <c r="B400" s="2">
        <v>0.40045138888888893</v>
      </c>
      <c r="C400" t="str">
        <f xml:space="preserve"> "600604"</f>
        <v>600604</v>
      </c>
      <c r="D400" t="s">
        <v>271</v>
      </c>
      <c r="E400" t="s">
        <v>19</v>
      </c>
      <c r="F400">
        <v>700</v>
      </c>
      <c r="G400">
        <v>16.09</v>
      </c>
      <c r="H400">
        <v>11263</v>
      </c>
      <c r="I400">
        <v>11246.51</v>
      </c>
      <c r="J400">
        <v>4.22</v>
      </c>
      <c r="K400">
        <v>0.78</v>
      </c>
      <c r="L400">
        <v>11.26</v>
      </c>
      <c r="M400">
        <v>0.23</v>
      </c>
      <c r="N400">
        <v>0</v>
      </c>
      <c r="O400">
        <v>11333.07</v>
      </c>
      <c r="P400" s="3">
        <v>8987506</v>
      </c>
      <c r="Q400" t="s">
        <v>21</v>
      </c>
      <c r="R400" t="str">
        <f xml:space="preserve"> "1057021557"</f>
        <v>1057021557</v>
      </c>
      <c r="S400" t="s">
        <v>20</v>
      </c>
      <c r="T400" t="s">
        <v>16</v>
      </c>
    </row>
    <row r="401" spans="1:20" x14ac:dyDescent="0.25">
      <c r="A401" s="1">
        <v>43532</v>
      </c>
      <c r="B401" s="2">
        <v>0.57297453703703705</v>
      </c>
      <c r="C401" t="str">
        <f xml:space="preserve"> "600518"</f>
        <v>600518</v>
      </c>
      <c r="D401" t="s">
        <v>267</v>
      </c>
      <c r="E401" t="s">
        <v>26</v>
      </c>
      <c r="F401">
        <v>1300</v>
      </c>
      <c r="G401">
        <v>10.53</v>
      </c>
      <c r="H401">
        <v>13689</v>
      </c>
      <c r="I401">
        <v>-13694.27</v>
      </c>
      <c r="J401">
        <v>4.0599999999999996</v>
      </c>
      <c r="K401">
        <v>0.94</v>
      </c>
      <c r="L401">
        <v>0</v>
      </c>
      <c r="M401">
        <v>0.27</v>
      </c>
      <c r="N401">
        <v>2800</v>
      </c>
      <c r="O401">
        <v>86.56</v>
      </c>
      <c r="P401" s="3">
        <v>20422916</v>
      </c>
      <c r="Q401" t="s">
        <v>21</v>
      </c>
      <c r="R401" t="str">
        <f xml:space="preserve"> "1057131331"</f>
        <v>1057131331</v>
      </c>
      <c r="S401" t="s">
        <v>20</v>
      </c>
      <c r="T401" t="s">
        <v>16</v>
      </c>
    </row>
    <row r="402" spans="1:20" x14ac:dyDescent="0.25">
      <c r="A402" s="1">
        <v>43532</v>
      </c>
      <c r="B402" s="2">
        <v>0.47130787037037036</v>
      </c>
      <c r="C402" t="str">
        <f xml:space="preserve"> "002226"</f>
        <v>002226</v>
      </c>
      <c r="D402" t="s">
        <v>272</v>
      </c>
      <c r="E402" t="s">
        <v>19</v>
      </c>
      <c r="F402">
        <v>1900</v>
      </c>
      <c r="G402">
        <v>7.2</v>
      </c>
      <c r="H402">
        <v>13680</v>
      </c>
      <c r="I402">
        <v>13661.32</v>
      </c>
      <c r="J402">
        <v>3.79</v>
      </c>
      <c r="K402">
        <v>1.21</v>
      </c>
      <c r="L402">
        <v>13.68</v>
      </c>
      <c r="M402">
        <v>0</v>
      </c>
      <c r="N402">
        <v>0</v>
      </c>
      <c r="O402">
        <v>13780.83</v>
      </c>
      <c r="P402" s="3">
        <v>103000022815070</v>
      </c>
      <c r="Q402" t="str">
        <f xml:space="preserve"> "0176161559"</f>
        <v>0176161559</v>
      </c>
      <c r="R402" t="s">
        <v>273</v>
      </c>
      <c r="S402" t="s">
        <v>15</v>
      </c>
      <c r="T402" t="s">
        <v>16</v>
      </c>
    </row>
    <row r="403" spans="1:20" x14ac:dyDescent="0.25">
      <c r="A403" s="1">
        <v>43532</v>
      </c>
      <c r="B403" s="2">
        <v>0.44277777777777777</v>
      </c>
      <c r="C403" t="str">
        <f xml:space="preserve"> "600839"</f>
        <v>600839</v>
      </c>
      <c r="D403" t="s">
        <v>258</v>
      </c>
      <c r="E403" t="s">
        <v>26</v>
      </c>
      <c r="F403">
        <v>4500</v>
      </c>
      <c r="G403">
        <v>4.13</v>
      </c>
      <c r="H403">
        <v>18585</v>
      </c>
      <c r="I403">
        <v>-18590.37</v>
      </c>
      <c r="J403">
        <v>3.72</v>
      </c>
      <c r="K403">
        <v>1.28</v>
      </c>
      <c r="L403">
        <v>0</v>
      </c>
      <c r="M403">
        <v>0.37</v>
      </c>
      <c r="N403">
        <v>4500</v>
      </c>
      <c r="O403">
        <v>119.51</v>
      </c>
      <c r="P403" s="3">
        <v>11786465</v>
      </c>
      <c r="Q403" t="s">
        <v>21</v>
      </c>
      <c r="R403" t="str">
        <f xml:space="preserve"> "1057082645"</f>
        <v>1057082645</v>
      </c>
      <c r="S403" t="s">
        <v>20</v>
      </c>
      <c r="T403" t="s">
        <v>16</v>
      </c>
    </row>
    <row r="404" spans="1:20" x14ac:dyDescent="0.25">
      <c r="A404" s="1">
        <v>43532</v>
      </c>
      <c r="B404" s="2">
        <v>0.43351851851851847</v>
      </c>
      <c r="C404" t="str">
        <f xml:space="preserve"> "002547"</f>
        <v>002547</v>
      </c>
      <c r="D404" t="s">
        <v>274</v>
      </c>
      <c r="E404" t="s">
        <v>19</v>
      </c>
      <c r="F404">
        <v>900</v>
      </c>
      <c r="G404">
        <v>8.8000000000000007</v>
      </c>
      <c r="H404">
        <v>7920</v>
      </c>
      <c r="I404">
        <v>7907.08</v>
      </c>
      <c r="J404">
        <v>4.29</v>
      </c>
      <c r="K404">
        <v>0.71</v>
      </c>
      <c r="L404">
        <v>7.92</v>
      </c>
      <c r="M404">
        <v>0</v>
      </c>
      <c r="N404">
        <v>0</v>
      </c>
      <c r="O404">
        <v>18709.88</v>
      </c>
      <c r="P404" s="3">
        <v>104000013568630</v>
      </c>
      <c r="Q404" t="str">
        <f xml:space="preserve"> "0176161559"</f>
        <v>0176161559</v>
      </c>
      <c r="R404" t="s">
        <v>275</v>
      </c>
      <c r="S404" t="s">
        <v>15</v>
      </c>
      <c r="T404" t="s">
        <v>16</v>
      </c>
    </row>
    <row r="405" spans="1:20" x14ac:dyDescent="0.25">
      <c r="A405" s="1">
        <v>43532</v>
      </c>
      <c r="B405" s="2">
        <v>0.42780092592592595</v>
      </c>
      <c r="C405" t="str">
        <f xml:space="preserve"> "002456"</f>
        <v>002456</v>
      </c>
      <c r="D405" t="s">
        <v>239</v>
      </c>
      <c r="E405" t="s">
        <v>19</v>
      </c>
      <c r="F405">
        <v>700</v>
      </c>
      <c r="G405">
        <v>14.35</v>
      </c>
      <c r="H405">
        <v>10045</v>
      </c>
      <c r="I405">
        <v>10029.950000000001</v>
      </c>
      <c r="J405">
        <v>4.1100000000000003</v>
      </c>
      <c r="K405">
        <v>0.89</v>
      </c>
      <c r="L405">
        <v>10.050000000000001</v>
      </c>
      <c r="M405">
        <v>0</v>
      </c>
      <c r="N405">
        <v>0</v>
      </c>
      <c r="O405">
        <v>10802.8</v>
      </c>
      <c r="P405" s="3">
        <v>102000012669862</v>
      </c>
      <c r="Q405" t="str">
        <f xml:space="preserve"> "0176161559"</f>
        <v>0176161559</v>
      </c>
      <c r="R405" t="s">
        <v>276</v>
      </c>
      <c r="S405" t="s">
        <v>15</v>
      </c>
      <c r="T405" t="s">
        <v>16</v>
      </c>
    </row>
    <row r="406" spans="1:20" x14ac:dyDescent="0.25">
      <c r="A406" s="1">
        <v>43532</v>
      </c>
      <c r="B406" s="2">
        <v>0.42444444444444446</v>
      </c>
      <c r="C406" t="str">
        <f xml:space="preserve"> "002600"</f>
        <v>002600</v>
      </c>
      <c r="D406" t="s">
        <v>254</v>
      </c>
      <c r="E406" t="s">
        <v>26</v>
      </c>
      <c r="F406">
        <v>2200</v>
      </c>
      <c r="G406">
        <v>8.4600000000000009</v>
      </c>
      <c r="H406">
        <v>18612</v>
      </c>
      <c r="I406">
        <v>-18617</v>
      </c>
      <c r="J406">
        <v>3.35</v>
      </c>
      <c r="K406">
        <v>1.65</v>
      </c>
      <c r="L406">
        <v>0</v>
      </c>
      <c r="M406">
        <v>0</v>
      </c>
      <c r="N406">
        <v>4400</v>
      </c>
      <c r="O406">
        <v>772.85</v>
      </c>
      <c r="P406" s="3">
        <v>101000011919121</v>
      </c>
      <c r="Q406" t="str">
        <f xml:space="preserve"> "0176161559"</f>
        <v>0176161559</v>
      </c>
      <c r="R406" t="s">
        <v>277</v>
      </c>
      <c r="S406" t="s">
        <v>15</v>
      </c>
      <c r="T406" t="s">
        <v>16</v>
      </c>
    </row>
    <row r="407" spans="1:20" x14ac:dyDescent="0.25">
      <c r="A407" s="1">
        <v>43532</v>
      </c>
      <c r="B407" s="2">
        <v>0.42285879629629625</v>
      </c>
      <c r="C407" t="str">
        <f xml:space="preserve"> "000009"</f>
        <v>000009</v>
      </c>
      <c r="D407" t="s">
        <v>278</v>
      </c>
      <c r="E407" t="s">
        <v>19</v>
      </c>
      <c r="F407">
        <v>600</v>
      </c>
      <c r="G407">
        <v>6.29</v>
      </c>
      <c r="H407">
        <v>3774</v>
      </c>
      <c r="I407">
        <v>3765.23</v>
      </c>
      <c r="J407">
        <v>4.66</v>
      </c>
      <c r="K407">
        <v>0.34</v>
      </c>
      <c r="L407">
        <v>3.77</v>
      </c>
      <c r="M407">
        <v>0</v>
      </c>
      <c r="N407">
        <v>0</v>
      </c>
      <c r="O407">
        <v>19389.849999999999</v>
      </c>
      <c r="P407" s="3">
        <v>102000011134608</v>
      </c>
      <c r="Q407" t="str">
        <f xml:space="preserve"> "0176161559"</f>
        <v>0176161559</v>
      </c>
      <c r="R407" t="s">
        <v>279</v>
      </c>
      <c r="S407" t="s">
        <v>15</v>
      </c>
      <c r="T407" t="s">
        <v>16</v>
      </c>
    </row>
    <row r="408" spans="1:20" x14ac:dyDescent="0.25">
      <c r="A408" s="1">
        <v>43532</v>
      </c>
      <c r="B408" s="2">
        <v>0.42255787037037035</v>
      </c>
      <c r="C408" t="str">
        <f xml:space="preserve"> "600682"</f>
        <v>600682</v>
      </c>
      <c r="D408" t="s">
        <v>280</v>
      </c>
      <c r="E408" t="s">
        <v>19</v>
      </c>
      <c r="F408">
        <v>400</v>
      </c>
      <c r="G408">
        <v>15.07</v>
      </c>
      <c r="H408">
        <v>6028</v>
      </c>
      <c r="I408">
        <v>6016.85</v>
      </c>
      <c r="J408">
        <v>4.59</v>
      </c>
      <c r="K408">
        <v>0.41</v>
      </c>
      <c r="L408">
        <v>6.03</v>
      </c>
      <c r="M408">
        <v>0.12</v>
      </c>
      <c r="N408">
        <v>0</v>
      </c>
      <c r="O408">
        <v>15624.62</v>
      </c>
      <c r="P408" s="3">
        <v>8742692</v>
      </c>
      <c r="Q408" t="s">
        <v>21</v>
      </c>
      <c r="R408" t="str">
        <f xml:space="preserve"> "1057063467"</f>
        <v>1057063467</v>
      </c>
      <c r="S408" t="s">
        <v>20</v>
      </c>
      <c r="T408" t="s">
        <v>16</v>
      </c>
    </row>
    <row r="409" spans="1:20" x14ac:dyDescent="0.25">
      <c r="A409" s="1">
        <v>43532</v>
      </c>
      <c r="B409" s="2">
        <v>0.42070601851851852</v>
      </c>
      <c r="C409" t="str">
        <f xml:space="preserve"> "000636"</f>
        <v>000636</v>
      </c>
      <c r="D409" t="s">
        <v>180</v>
      </c>
      <c r="E409" t="s">
        <v>19</v>
      </c>
      <c r="F409">
        <v>600</v>
      </c>
      <c r="G409">
        <v>15.64</v>
      </c>
      <c r="H409">
        <v>9384</v>
      </c>
      <c r="I409">
        <v>9369.6200000000008</v>
      </c>
      <c r="J409">
        <v>4.16</v>
      </c>
      <c r="K409">
        <v>0.84</v>
      </c>
      <c r="L409">
        <v>9.3800000000000008</v>
      </c>
      <c r="M409">
        <v>0</v>
      </c>
      <c r="N409">
        <v>0</v>
      </c>
      <c r="O409">
        <v>9607.77</v>
      </c>
      <c r="P409" s="3">
        <v>102000010638526</v>
      </c>
      <c r="Q409" t="str">
        <f xml:space="preserve"> "0176161559"</f>
        <v>0176161559</v>
      </c>
      <c r="R409" t="s">
        <v>281</v>
      </c>
      <c r="S409" t="s">
        <v>15</v>
      </c>
      <c r="T409" t="s">
        <v>16</v>
      </c>
    </row>
    <row r="410" spans="1:20" x14ac:dyDescent="0.25">
      <c r="A410" s="1">
        <v>43532</v>
      </c>
      <c r="B410" s="2">
        <v>0.40143518518518517</v>
      </c>
      <c r="C410" t="str">
        <f xml:space="preserve"> "600604"</f>
        <v>600604</v>
      </c>
      <c r="D410" t="s">
        <v>271</v>
      </c>
      <c r="E410" t="s">
        <v>26</v>
      </c>
      <c r="F410">
        <v>500</v>
      </c>
      <c r="G410">
        <v>15.57</v>
      </c>
      <c r="H410">
        <v>7785</v>
      </c>
      <c r="I410">
        <v>-7790.16</v>
      </c>
      <c r="J410">
        <v>4.46</v>
      </c>
      <c r="K410">
        <v>0.54</v>
      </c>
      <c r="L410">
        <v>0</v>
      </c>
      <c r="M410">
        <v>0.16</v>
      </c>
      <c r="N410">
        <v>700</v>
      </c>
      <c r="O410">
        <v>238.15</v>
      </c>
      <c r="P410" s="3">
        <v>3513930</v>
      </c>
      <c r="Q410" t="s">
        <v>21</v>
      </c>
      <c r="R410" t="str">
        <f xml:space="preserve"> "1057029130"</f>
        <v>1057029130</v>
      </c>
      <c r="S410" t="s">
        <v>20</v>
      </c>
      <c r="T410" t="s">
        <v>16</v>
      </c>
    </row>
    <row r="411" spans="1:20" x14ac:dyDescent="0.25">
      <c r="A411" s="1">
        <v>43531</v>
      </c>
      <c r="B411" s="2">
        <v>0.60268518518518521</v>
      </c>
      <c r="C411" t="str">
        <f xml:space="preserve"> "600545"</f>
        <v>600545</v>
      </c>
      <c r="D411" t="s">
        <v>282</v>
      </c>
      <c r="E411" t="s">
        <v>19</v>
      </c>
      <c r="F411">
        <v>300</v>
      </c>
      <c r="G411">
        <v>8.27</v>
      </c>
      <c r="H411">
        <v>2481</v>
      </c>
      <c r="I411">
        <v>2473.4699999999998</v>
      </c>
      <c r="J411">
        <v>4.83</v>
      </c>
      <c r="K411">
        <v>0.17</v>
      </c>
      <c r="L411">
        <v>2.48</v>
      </c>
      <c r="M411">
        <v>0.05</v>
      </c>
      <c r="N411">
        <v>0</v>
      </c>
      <c r="O411">
        <v>8028.31</v>
      </c>
      <c r="P411" s="3">
        <v>22688171</v>
      </c>
      <c r="Q411" t="s">
        <v>21</v>
      </c>
      <c r="R411" t="str">
        <f xml:space="preserve"> "1057151559"</f>
        <v>1057151559</v>
      </c>
      <c r="S411" t="s">
        <v>20</v>
      </c>
      <c r="T411" t="s">
        <v>16</v>
      </c>
    </row>
    <row r="412" spans="1:20" x14ac:dyDescent="0.25">
      <c r="A412" s="1">
        <v>43531</v>
      </c>
      <c r="B412" s="2">
        <v>0.60244212962962962</v>
      </c>
      <c r="C412" t="str">
        <f xml:space="preserve"> "600895"</f>
        <v>600895</v>
      </c>
      <c r="D412" t="s">
        <v>283</v>
      </c>
      <c r="E412" t="s">
        <v>19</v>
      </c>
      <c r="F412">
        <v>200</v>
      </c>
      <c r="G412">
        <v>21.19</v>
      </c>
      <c r="H412">
        <v>4238</v>
      </c>
      <c r="I412">
        <v>4228.68</v>
      </c>
      <c r="J412">
        <v>4.71</v>
      </c>
      <c r="K412">
        <v>0.28999999999999998</v>
      </c>
      <c r="L412">
        <v>4.24</v>
      </c>
      <c r="M412">
        <v>0.08</v>
      </c>
      <c r="N412">
        <v>0</v>
      </c>
      <c r="O412">
        <v>5554.84</v>
      </c>
      <c r="P412" s="3">
        <v>22656752</v>
      </c>
      <c r="Q412" t="s">
        <v>21</v>
      </c>
      <c r="R412" t="str">
        <f xml:space="preserve"> "1057151379"</f>
        <v>1057151379</v>
      </c>
      <c r="S412" t="s">
        <v>20</v>
      </c>
      <c r="T412" t="s">
        <v>16</v>
      </c>
    </row>
    <row r="413" spans="1:20" x14ac:dyDescent="0.25">
      <c r="A413" s="1">
        <v>43531</v>
      </c>
      <c r="B413" s="2">
        <v>0.56695601851851851</v>
      </c>
      <c r="C413" t="str">
        <f xml:space="preserve"> "000636"</f>
        <v>000636</v>
      </c>
      <c r="D413" t="s">
        <v>180</v>
      </c>
      <c r="E413" t="s">
        <v>26</v>
      </c>
      <c r="F413">
        <v>400</v>
      </c>
      <c r="G413">
        <v>15.3</v>
      </c>
      <c r="H413">
        <v>6120</v>
      </c>
      <c r="I413">
        <v>-6125</v>
      </c>
      <c r="J413">
        <v>4.47</v>
      </c>
      <c r="K413">
        <v>0.53</v>
      </c>
      <c r="L413">
        <v>0</v>
      </c>
      <c r="M413">
        <v>0</v>
      </c>
      <c r="N413">
        <v>600</v>
      </c>
      <c r="O413">
        <v>1326.16</v>
      </c>
      <c r="P413" s="3">
        <v>103000024118615</v>
      </c>
      <c r="Q413" t="str">
        <f xml:space="preserve"> "0176161559"</f>
        <v>0176161559</v>
      </c>
      <c r="R413" t="s">
        <v>284</v>
      </c>
      <c r="S413" t="s">
        <v>15</v>
      </c>
      <c r="T413" t="s">
        <v>16</v>
      </c>
    </row>
    <row r="414" spans="1:20" x14ac:dyDescent="0.25">
      <c r="A414" s="1">
        <v>43531</v>
      </c>
      <c r="B414" s="2">
        <v>0.56670138888888888</v>
      </c>
      <c r="C414" t="str">
        <f xml:space="preserve"> "600664"</f>
        <v>600664</v>
      </c>
      <c r="D414" t="s">
        <v>285</v>
      </c>
      <c r="E414" t="s">
        <v>19</v>
      </c>
      <c r="F414">
        <v>1000</v>
      </c>
      <c r="G414">
        <v>5.08</v>
      </c>
      <c r="H414">
        <v>5080</v>
      </c>
      <c r="I414">
        <v>5069.82</v>
      </c>
      <c r="J414">
        <v>4.6500000000000004</v>
      </c>
      <c r="K414">
        <v>0.35</v>
      </c>
      <c r="L414">
        <v>5.08</v>
      </c>
      <c r="M414">
        <v>0.1</v>
      </c>
      <c r="N414">
        <v>0</v>
      </c>
      <c r="O414">
        <v>7451.16</v>
      </c>
      <c r="P414" s="3">
        <v>18574215</v>
      </c>
      <c r="Q414" t="s">
        <v>21</v>
      </c>
      <c r="R414" t="str">
        <f xml:space="preserve"> "1057129551"</f>
        <v>1057129551</v>
      </c>
      <c r="S414" t="s">
        <v>20</v>
      </c>
      <c r="T414" t="s">
        <v>16</v>
      </c>
    </row>
    <row r="415" spans="1:20" x14ac:dyDescent="0.25">
      <c r="A415" s="1">
        <v>43531</v>
      </c>
      <c r="B415" s="2">
        <v>0.46873842592592596</v>
      </c>
      <c r="C415" t="str">
        <f xml:space="preserve"> "603803"</f>
        <v>603803</v>
      </c>
      <c r="D415" t="s">
        <v>257</v>
      </c>
      <c r="E415" t="s">
        <v>26</v>
      </c>
      <c r="F415">
        <v>500</v>
      </c>
      <c r="G415">
        <v>14.02</v>
      </c>
      <c r="H415">
        <v>7010</v>
      </c>
      <c r="I415">
        <v>-7015.14</v>
      </c>
      <c r="J415">
        <v>4.5199999999999996</v>
      </c>
      <c r="K415">
        <v>0.48</v>
      </c>
      <c r="L415">
        <v>0</v>
      </c>
      <c r="M415">
        <v>0.14000000000000001</v>
      </c>
      <c r="N415">
        <v>500</v>
      </c>
      <c r="O415">
        <v>2381.34</v>
      </c>
      <c r="P415" s="3">
        <v>14879980</v>
      </c>
      <c r="Q415" t="s">
        <v>21</v>
      </c>
      <c r="R415" t="str">
        <f xml:space="preserve"> "1057105500"</f>
        <v>1057105500</v>
      </c>
      <c r="S415" t="s">
        <v>20</v>
      </c>
      <c r="T415" t="s">
        <v>16</v>
      </c>
    </row>
    <row r="416" spans="1:20" x14ac:dyDescent="0.25">
      <c r="A416" s="1">
        <v>43530</v>
      </c>
      <c r="B416" s="2">
        <v>0.59979166666666661</v>
      </c>
      <c r="C416" t="str">
        <f xml:space="preserve"> "002516"</f>
        <v>002516</v>
      </c>
      <c r="D416" t="s">
        <v>268</v>
      </c>
      <c r="E416" t="s">
        <v>26</v>
      </c>
      <c r="F416">
        <v>1200</v>
      </c>
      <c r="G416">
        <v>3.48</v>
      </c>
      <c r="H416">
        <v>4176</v>
      </c>
      <c r="I416">
        <v>-4181</v>
      </c>
      <c r="J416">
        <v>4.6399999999999997</v>
      </c>
      <c r="K416">
        <v>0.36</v>
      </c>
      <c r="L416">
        <v>0</v>
      </c>
      <c r="M416">
        <v>0</v>
      </c>
      <c r="N416">
        <v>3200</v>
      </c>
      <c r="O416">
        <v>9396.48</v>
      </c>
      <c r="P416" s="3">
        <v>102000027530647</v>
      </c>
      <c r="Q416" t="str">
        <f xml:space="preserve"> "0176161559"</f>
        <v>0176161559</v>
      </c>
      <c r="R416" t="s">
        <v>286</v>
      </c>
      <c r="S416" t="s">
        <v>15</v>
      </c>
      <c r="T416" t="s">
        <v>16</v>
      </c>
    </row>
    <row r="417" spans="1:20" x14ac:dyDescent="0.25">
      <c r="A417" s="1">
        <v>43530</v>
      </c>
      <c r="B417" s="2">
        <v>0.5982291666666667</v>
      </c>
      <c r="C417" t="str">
        <f xml:space="preserve"> "000725"</f>
        <v>000725</v>
      </c>
      <c r="D417" t="s">
        <v>287</v>
      </c>
      <c r="E417" t="s">
        <v>19</v>
      </c>
      <c r="F417">
        <v>800</v>
      </c>
      <c r="G417">
        <v>4.22</v>
      </c>
      <c r="H417">
        <v>3376</v>
      </c>
      <c r="I417">
        <v>3367.62</v>
      </c>
      <c r="J417">
        <v>4.7</v>
      </c>
      <c r="K417">
        <v>0.3</v>
      </c>
      <c r="L417">
        <v>3.38</v>
      </c>
      <c r="M417">
        <v>0</v>
      </c>
      <c r="N417">
        <v>0</v>
      </c>
      <c r="O417">
        <v>13577.48</v>
      </c>
      <c r="P417" s="3">
        <v>101000028434586</v>
      </c>
      <c r="Q417" t="str">
        <f xml:space="preserve"> "0176161559"</f>
        <v>0176161559</v>
      </c>
      <c r="R417" t="s">
        <v>288</v>
      </c>
      <c r="S417" t="s">
        <v>15</v>
      </c>
      <c r="T417" t="s">
        <v>16</v>
      </c>
    </row>
    <row r="418" spans="1:20" x14ac:dyDescent="0.25">
      <c r="A418" s="1">
        <v>43530</v>
      </c>
      <c r="B418" s="2">
        <v>0.59777777777777785</v>
      </c>
      <c r="C418" t="str">
        <f xml:space="preserve"> "002384"</f>
        <v>002384</v>
      </c>
      <c r="D418" t="s">
        <v>235</v>
      </c>
      <c r="E418" t="s">
        <v>19</v>
      </c>
      <c r="F418">
        <v>300</v>
      </c>
      <c r="G418">
        <v>17.12</v>
      </c>
      <c r="H418">
        <v>5136</v>
      </c>
      <c r="I418">
        <v>5125.8599999999997</v>
      </c>
      <c r="J418">
        <v>4.55</v>
      </c>
      <c r="K418">
        <v>0.45</v>
      </c>
      <c r="L418">
        <v>5.14</v>
      </c>
      <c r="M418">
        <v>0</v>
      </c>
      <c r="N418">
        <v>0</v>
      </c>
      <c r="O418">
        <v>10209.86</v>
      </c>
      <c r="P418" s="3">
        <v>104000026096242</v>
      </c>
      <c r="Q418" t="str">
        <f xml:space="preserve"> "0176161559"</f>
        <v>0176161559</v>
      </c>
      <c r="R418" t="s">
        <v>289</v>
      </c>
      <c r="S418" t="s">
        <v>15</v>
      </c>
      <c r="T418" t="s">
        <v>16</v>
      </c>
    </row>
    <row r="419" spans="1:20" x14ac:dyDescent="0.25">
      <c r="A419" s="1">
        <v>43530</v>
      </c>
      <c r="B419" s="2">
        <v>0.5973032407407407</v>
      </c>
      <c r="C419" t="str">
        <f xml:space="preserve"> "000895"</f>
        <v>000895</v>
      </c>
      <c r="D419" t="s">
        <v>31</v>
      </c>
      <c r="E419" t="s">
        <v>19</v>
      </c>
      <c r="F419">
        <v>200</v>
      </c>
      <c r="G419">
        <v>24.47</v>
      </c>
      <c r="H419">
        <v>4894</v>
      </c>
      <c r="I419">
        <v>4884.1000000000004</v>
      </c>
      <c r="J419">
        <v>4.5599999999999996</v>
      </c>
      <c r="K419">
        <v>0.44</v>
      </c>
      <c r="L419">
        <v>4.9000000000000004</v>
      </c>
      <c r="M419">
        <v>0</v>
      </c>
      <c r="N419">
        <v>0</v>
      </c>
      <c r="O419">
        <v>5084</v>
      </c>
      <c r="P419" s="3">
        <v>104000026488460</v>
      </c>
      <c r="Q419" t="str">
        <f xml:space="preserve"> "0176161559"</f>
        <v>0176161559</v>
      </c>
      <c r="R419" t="s">
        <v>290</v>
      </c>
      <c r="S419" t="s">
        <v>15</v>
      </c>
      <c r="T419" t="s">
        <v>16</v>
      </c>
    </row>
    <row r="420" spans="1:20" x14ac:dyDescent="0.25">
      <c r="A420" s="1">
        <v>43530</v>
      </c>
      <c r="B420" s="2">
        <v>0.57016203703703705</v>
      </c>
      <c r="C420" t="str">
        <f xml:space="preserve"> "002516"</f>
        <v>002516</v>
      </c>
      <c r="D420" t="s">
        <v>268</v>
      </c>
      <c r="E420" t="s">
        <v>26</v>
      </c>
      <c r="F420">
        <v>1100</v>
      </c>
      <c r="G420">
        <v>3.48</v>
      </c>
      <c r="H420">
        <v>3828</v>
      </c>
      <c r="I420">
        <v>-3833</v>
      </c>
      <c r="J420">
        <v>4.6500000000000004</v>
      </c>
      <c r="K420">
        <v>0.35</v>
      </c>
      <c r="L420">
        <v>0</v>
      </c>
      <c r="M420">
        <v>0</v>
      </c>
      <c r="N420">
        <v>2000</v>
      </c>
      <c r="O420">
        <v>199.9</v>
      </c>
      <c r="P420" s="3">
        <v>102000023313299</v>
      </c>
      <c r="Q420" t="str">
        <f xml:space="preserve"> "0176161559"</f>
        <v>0176161559</v>
      </c>
      <c r="R420" t="s">
        <v>291</v>
      </c>
      <c r="S420" t="s">
        <v>15</v>
      </c>
      <c r="T420" t="s">
        <v>16</v>
      </c>
    </row>
    <row r="421" spans="1:20" x14ac:dyDescent="0.25">
      <c r="A421" s="1">
        <v>43530</v>
      </c>
      <c r="B421" s="2">
        <v>0.42211805555555554</v>
      </c>
      <c r="C421" t="str">
        <f xml:space="preserve"> "600604"</f>
        <v>600604</v>
      </c>
      <c r="D421" t="s">
        <v>271</v>
      </c>
      <c r="E421" t="s">
        <v>26</v>
      </c>
      <c r="F421">
        <v>200</v>
      </c>
      <c r="G421">
        <v>15.66</v>
      </c>
      <c r="H421">
        <v>3132</v>
      </c>
      <c r="I421">
        <v>-3137.06</v>
      </c>
      <c r="J421">
        <v>4.79</v>
      </c>
      <c r="K421">
        <v>0.21</v>
      </c>
      <c r="L421">
        <v>0</v>
      </c>
      <c r="M421">
        <v>0.06</v>
      </c>
      <c r="N421">
        <v>200</v>
      </c>
      <c r="O421">
        <v>4032.9</v>
      </c>
      <c r="P421" s="3">
        <v>7819780</v>
      </c>
      <c r="Q421" t="s">
        <v>21</v>
      </c>
      <c r="R421" t="str">
        <f xml:space="preserve"> "1057062546"</f>
        <v>1057062546</v>
      </c>
      <c r="S421" t="s">
        <v>20</v>
      </c>
      <c r="T421" t="s">
        <v>16</v>
      </c>
    </row>
    <row r="422" spans="1:20" x14ac:dyDescent="0.25">
      <c r="A422" s="1">
        <v>43530</v>
      </c>
      <c r="B422" s="2">
        <v>0.42024305555555558</v>
      </c>
      <c r="C422" t="str">
        <f xml:space="preserve"> "002226"</f>
        <v>002226</v>
      </c>
      <c r="D422" t="s">
        <v>272</v>
      </c>
      <c r="E422" t="s">
        <v>26</v>
      </c>
      <c r="F422">
        <v>800</v>
      </c>
      <c r="G422">
        <v>6.96</v>
      </c>
      <c r="H422">
        <v>5568</v>
      </c>
      <c r="I422">
        <v>-5573</v>
      </c>
      <c r="J422">
        <v>4.51</v>
      </c>
      <c r="K422">
        <v>0.49</v>
      </c>
      <c r="L422">
        <v>0</v>
      </c>
      <c r="M422">
        <v>0</v>
      </c>
      <c r="N422">
        <v>1900</v>
      </c>
      <c r="O422">
        <v>7169.96</v>
      </c>
      <c r="P422" s="3">
        <v>103000010603552</v>
      </c>
      <c r="Q422" t="str">
        <f xml:space="preserve"> "0176161559"</f>
        <v>0176161559</v>
      </c>
      <c r="R422" t="s">
        <v>292</v>
      </c>
      <c r="S422" t="s">
        <v>15</v>
      </c>
      <c r="T422" t="s">
        <v>16</v>
      </c>
    </row>
    <row r="423" spans="1:20" x14ac:dyDescent="0.25">
      <c r="A423" s="1">
        <v>43530</v>
      </c>
      <c r="B423" s="2">
        <v>0.40695601851851854</v>
      </c>
      <c r="C423" t="str">
        <f xml:space="preserve"> "000009"</f>
        <v>000009</v>
      </c>
      <c r="D423" t="s">
        <v>278</v>
      </c>
      <c r="E423" t="s">
        <v>19</v>
      </c>
      <c r="F423">
        <v>500</v>
      </c>
      <c r="G423">
        <v>6.23</v>
      </c>
      <c r="H423">
        <v>3115</v>
      </c>
      <c r="I423">
        <v>3106.88</v>
      </c>
      <c r="J423">
        <v>4.7300000000000004</v>
      </c>
      <c r="K423">
        <v>0.27</v>
      </c>
      <c r="L423">
        <v>3.12</v>
      </c>
      <c r="M423">
        <v>0</v>
      </c>
      <c r="N423">
        <v>600</v>
      </c>
      <c r="O423">
        <v>12742.96</v>
      </c>
      <c r="P423" s="3">
        <v>102000005970023</v>
      </c>
      <c r="Q423" t="str">
        <f xml:space="preserve"> "0176161559"</f>
        <v>0176161559</v>
      </c>
      <c r="R423" t="s">
        <v>293</v>
      </c>
      <c r="S423" t="s">
        <v>15</v>
      </c>
      <c r="T423" t="s">
        <v>16</v>
      </c>
    </row>
    <row r="424" spans="1:20" x14ac:dyDescent="0.25">
      <c r="A424" s="1">
        <v>43530</v>
      </c>
      <c r="B424" s="2">
        <v>0.38754629629629633</v>
      </c>
      <c r="C424" t="str">
        <f xml:space="preserve"> "002226"</f>
        <v>002226</v>
      </c>
      <c r="D424" t="s">
        <v>272</v>
      </c>
      <c r="E424" t="s">
        <v>26</v>
      </c>
      <c r="F424">
        <v>1100</v>
      </c>
      <c r="G424">
        <v>7.29</v>
      </c>
      <c r="H424">
        <v>8019</v>
      </c>
      <c r="I424">
        <v>-8024</v>
      </c>
      <c r="J424">
        <v>4.29</v>
      </c>
      <c r="K424">
        <v>0.71</v>
      </c>
      <c r="L424">
        <v>0</v>
      </c>
      <c r="M424">
        <v>0</v>
      </c>
      <c r="N424">
        <v>1100</v>
      </c>
      <c r="O424">
        <v>9636.08</v>
      </c>
      <c r="P424" s="3">
        <v>103000000495019</v>
      </c>
      <c r="Q424" t="str">
        <f xml:space="preserve"> "0176161559"</f>
        <v>0176161559</v>
      </c>
      <c r="R424" t="s">
        <v>294</v>
      </c>
      <c r="S424" t="s">
        <v>15</v>
      </c>
      <c r="T424" t="s">
        <v>16</v>
      </c>
    </row>
    <row r="425" spans="1:20" x14ac:dyDescent="0.25">
      <c r="A425" s="1">
        <v>43530</v>
      </c>
      <c r="B425" s="2">
        <v>0.38708333333333328</v>
      </c>
      <c r="C425" t="str">
        <f xml:space="preserve"> "002600"</f>
        <v>002600</v>
      </c>
      <c r="D425" t="s">
        <v>254</v>
      </c>
      <c r="E425" t="s">
        <v>26</v>
      </c>
      <c r="F425">
        <v>700</v>
      </c>
      <c r="G425">
        <v>7.26</v>
      </c>
      <c r="H425">
        <v>5082</v>
      </c>
      <c r="I425">
        <v>-5087</v>
      </c>
      <c r="J425">
        <v>4.55</v>
      </c>
      <c r="K425">
        <v>0.45</v>
      </c>
      <c r="L425">
        <v>0</v>
      </c>
      <c r="M425">
        <v>0</v>
      </c>
      <c r="N425">
        <v>2200</v>
      </c>
      <c r="O425">
        <v>17660.080000000002</v>
      </c>
      <c r="P425" s="3">
        <v>103000010160663</v>
      </c>
      <c r="Q425" t="str">
        <f xml:space="preserve"> "0176161559"</f>
        <v>0176161559</v>
      </c>
      <c r="R425" t="s">
        <v>295</v>
      </c>
      <c r="S425" t="s">
        <v>15</v>
      </c>
      <c r="T425" t="s">
        <v>16</v>
      </c>
    </row>
    <row r="426" spans="1:20" x14ac:dyDescent="0.25">
      <c r="A426" s="1">
        <v>43530</v>
      </c>
      <c r="B426" s="2">
        <v>0.37927083333333328</v>
      </c>
      <c r="C426" t="s">
        <v>34</v>
      </c>
      <c r="D426" t="s">
        <v>34</v>
      </c>
      <c r="E426" t="s">
        <v>107</v>
      </c>
      <c r="F426">
        <v>0</v>
      </c>
      <c r="G426">
        <v>0</v>
      </c>
      <c r="H426">
        <v>0</v>
      </c>
      <c r="I426">
        <v>18000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22747.08</v>
      </c>
      <c r="P426" s="3">
        <v>0</v>
      </c>
      <c r="Q426" t="s">
        <v>34</v>
      </c>
      <c r="R426" t="s">
        <v>34</v>
      </c>
      <c r="S426" t="s">
        <v>34</v>
      </c>
      <c r="T426" t="s">
        <v>34</v>
      </c>
    </row>
    <row r="427" spans="1:20" x14ac:dyDescent="0.25">
      <c r="A427" s="1">
        <v>43529</v>
      </c>
      <c r="B427" s="2">
        <v>0.57114583333333335</v>
      </c>
      <c r="C427" t="str">
        <f xml:space="preserve"> "000983"</f>
        <v>000983</v>
      </c>
      <c r="D427" t="s">
        <v>296</v>
      </c>
      <c r="E427" t="s">
        <v>19</v>
      </c>
      <c r="F427">
        <v>600</v>
      </c>
      <c r="G427">
        <v>6.42</v>
      </c>
      <c r="H427">
        <v>3852</v>
      </c>
      <c r="I427">
        <v>3843.15</v>
      </c>
      <c r="J427">
        <v>4.6500000000000004</v>
      </c>
      <c r="K427">
        <v>0.35</v>
      </c>
      <c r="L427">
        <v>3.85</v>
      </c>
      <c r="M427">
        <v>0</v>
      </c>
      <c r="N427">
        <v>0</v>
      </c>
      <c r="O427">
        <v>4747.08</v>
      </c>
      <c r="P427" s="3">
        <v>102000025504389</v>
      </c>
      <c r="Q427" t="str">
        <f xml:space="preserve"> "0176161559"</f>
        <v>0176161559</v>
      </c>
      <c r="R427" t="s">
        <v>297</v>
      </c>
      <c r="S427" t="s">
        <v>15</v>
      </c>
      <c r="T427" t="s">
        <v>16</v>
      </c>
    </row>
    <row r="428" spans="1:20" x14ac:dyDescent="0.25">
      <c r="A428" s="1">
        <v>43529</v>
      </c>
      <c r="B428" s="2">
        <v>0.39812500000000001</v>
      </c>
      <c r="C428" t="str">
        <f xml:space="preserve"> "600682"</f>
        <v>600682</v>
      </c>
      <c r="D428" t="s">
        <v>280</v>
      </c>
      <c r="E428" t="s">
        <v>26</v>
      </c>
      <c r="F428">
        <v>400</v>
      </c>
      <c r="G428">
        <v>13.48</v>
      </c>
      <c r="H428">
        <v>5392</v>
      </c>
      <c r="I428">
        <v>-5397.11</v>
      </c>
      <c r="J428">
        <v>4.63</v>
      </c>
      <c r="K428">
        <v>0.37</v>
      </c>
      <c r="L428">
        <v>0</v>
      </c>
      <c r="M428">
        <v>0.11</v>
      </c>
      <c r="N428">
        <v>400</v>
      </c>
      <c r="O428">
        <v>903.93</v>
      </c>
      <c r="P428" s="3">
        <v>1087504</v>
      </c>
      <c r="Q428" t="s">
        <v>21</v>
      </c>
      <c r="R428" t="str">
        <f xml:space="preserve"> "1057015566"</f>
        <v>1057015566</v>
      </c>
      <c r="S428" t="s">
        <v>20</v>
      </c>
      <c r="T428" t="s">
        <v>16</v>
      </c>
    </row>
    <row r="429" spans="1:20" x14ac:dyDescent="0.25">
      <c r="A429" s="1">
        <v>43529</v>
      </c>
      <c r="B429" s="2">
        <v>0.39144675925925926</v>
      </c>
      <c r="C429" t="s">
        <v>34</v>
      </c>
      <c r="D429" t="s">
        <v>34</v>
      </c>
      <c r="E429" t="s">
        <v>107</v>
      </c>
      <c r="F429">
        <v>0</v>
      </c>
      <c r="G429">
        <v>0</v>
      </c>
      <c r="H429">
        <v>0</v>
      </c>
      <c r="I429">
        <v>5000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15816.04</v>
      </c>
      <c r="P429" s="3">
        <v>0</v>
      </c>
      <c r="Q429" t="s">
        <v>34</v>
      </c>
      <c r="R429" t="s">
        <v>34</v>
      </c>
      <c r="S429" t="s">
        <v>34</v>
      </c>
      <c r="T429" t="s">
        <v>34</v>
      </c>
    </row>
    <row r="430" spans="1:20" x14ac:dyDescent="0.25">
      <c r="A430" s="1">
        <v>43529</v>
      </c>
      <c r="B430" s="2">
        <v>0.38978009259259255</v>
      </c>
      <c r="C430" t="str">
        <f xml:space="preserve"> "002600"</f>
        <v>002600</v>
      </c>
      <c r="D430" t="s">
        <v>254</v>
      </c>
      <c r="E430" t="s">
        <v>26</v>
      </c>
      <c r="F430">
        <v>1500</v>
      </c>
      <c r="G430">
        <v>6.34</v>
      </c>
      <c r="H430">
        <v>9510</v>
      </c>
      <c r="I430">
        <v>-9515</v>
      </c>
      <c r="J430">
        <v>4.16</v>
      </c>
      <c r="K430">
        <v>0.84</v>
      </c>
      <c r="L430">
        <v>0</v>
      </c>
      <c r="M430">
        <v>0</v>
      </c>
      <c r="N430">
        <v>1500</v>
      </c>
      <c r="O430">
        <v>6301.04</v>
      </c>
      <c r="P430" s="3">
        <v>103000000384464</v>
      </c>
      <c r="Q430" t="str">
        <f xml:space="preserve"> "0176161559"</f>
        <v>0176161559</v>
      </c>
      <c r="R430" t="s">
        <v>298</v>
      </c>
      <c r="S430" t="s">
        <v>15</v>
      </c>
      <c r="T430" t="s">
        <v>16</v>
      </c>
    </row>
    <row r="431" spans="1:20" x14ac:dyDescent="0.25">
      <c r="A431" s="1">
        <v>43529</v>
      </c>
      <c r="B431" s="2">
        <v>0.38922453703703702</v>
      </c>
      <c r="C431" t="s">
        <v>34</v>
      </c>
      <c r="D431" t="s">
        <v>34</v>
      </c>
      <c r="E431" t="s">
        <v>107</v>
      </c>
      <c r="F431">
        <v>0</v>
      </c>
      <c r="G431">
        <v>0</v>
      </c>
      <c r="H431">
        <v>0</v>
      </c>
      <c r="I431">
        <v>10000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10816.04</v>
      </c>
      <c r="P431" s="3">
        <v>0</v>
      </c>
      <c r="Q431" t="s">
        <v>34</v>
      </c>
      <c r="R431" t="s">
        <v>34</v>
      </c>
      <c r="S431" t="s">
        <v>34</v>
      </c>
      <c r="T431" t="s">
        <v>34</v>
      </c>
    </row>
    <row r="432" spans="1:20" x14ac:dyDescent="0.25">
      <c r="A432" s="1">
        <v>43528</v>
      </c>
      <c r="B432" s="2">
        <v>0.61332175925925925</v>
      </c>
      <c r="C432" t="str">
        <f xml:space="preserve"> "600518"</f>
        <v>600518</v>
      </c>
      <c r="D432" t="s">
        <v>267</v>
      </c>
      <c r="E432" t="s">
        <v>26</v>
      </c>
      <c r="F432">
        <v>500</v>
      </c>
      <c r="G432">
        <v>11.17</v>
      </c>
      <c r="H432">
        <v>5585</v>
      </c>
      <c r="I432">
        <v>-5590.11</v>
      </c>
      <c r="J432">
        <v>4.62</v>
      </c>
      <c r="K432">
        <v>0.38</v>
      </c>
      <c r="L432">
        <v>0</v>
      </c>
      <c r="M432">
        <v>0.11</v>
      </c>
      <c r="N432">
        <v>1500</v>
      </c>
      <c r="O432">
        <v>816.04</v>
      </c>
      <c r="P432" s="3">
        <v>22401488</v>
      </c>
      <c r="Q432" t="s">
        <v>21</v>
      </c>
      <c r="R432" t="str">
        <f xml:space="preserve"> "1057142894"</f>
        <v>1057142894</v>
      </c>
      <c r="S432" t="s">
        <v>20</v>
      </c>
      <c r="T432" t="s">
        <v>16</v>
      </c>
    </row>
    <row r="433" spans="1:20" x14ac:dyDescent="0.25">
      <c r="A433" s="1">
        <v>43528</v>
      </c>
      <c r="B433" s="2">
        <v>0.56752314814814808</v>
      </c>
      <c r="C433" t="str">
        <f xml:space="preserve"> "000895"</f>
        <v>000895</v>
      </c>
      <c r="D433" t="s">
        <v>31</v>
      </c>
      <c r="E433" t="s">
        <v>26</v>
      </c>
      <c r="F433">
        <v>200</v>
      </c>
      <c r="G433">
        <v>25.11</v>
      </c>
      <c r="H433">
        <v>5022</v>
      </c>
      <c r="I433">
        <v>-5027</v>
      </c>
      <c r="J433">
        <v>4.5599999999999996</v>
      </c>
      <c r="K433">
        <v>0.44</v>
      </c>
      <c r="L433">
        <v>0</v>
      </c>
      <c r="M433">
        <v>0</v>
      </c>
      <c r="N433">
        <v>200</v>
      </c>
      <c r="O433">
        <v>6406.15</v>
      </c>
      <c r="P433" s="3">
        <v>103000019902032</v>
      </c>
      <c r="Q433" t="str">
        <f xml:space="preserve"> "0176161559"</f>
        <v>0176161559</v>
      </c>
      <c r="R433" t="s">
        <v>299</v>
      </c>
      <c r="S433" t="s">
        <v>15</v>
      </c>
      <c r="T433" t="s">
        <v>16</v>
      </c>
    </row>
    <row r="434" spans="1:20" x14ac:dyDescent="0.25">
      <c r="A434" s="1">
        <v>43528</v>
      </c>
      <c r="B434" s="2">
        <v>0.5568981481481482</v>
      </c>
      <c r="C434" t="str">
        <f xml:space="preserve"> "600664"</f>
        <v>600664</v>
      </c>
      <c r="D434" t="s">
        <v>285</v>
      </c>
      <c r="E434" t="s">
        <v>26</v>
      </c>
      <c r="F434">
        <v>1000</v>
      </c>
      <c r="G434">
        <v>4.26</v>
      </c>
      <c r="H434">
        <v>4260</v>
      </c>
      <c r="I434">
        <v>-4265.09</v>
      </c>
      <c r="J434">
        <v>4.7</v>
      </c>
      <c r="K434">
        <v>0.3</v>
      </c>
      <c r="L434">
        <v>0</v>
      </c>
      <c r="M434">
        <v>0.09</v>
      </c>
      <c r="N434">
        <v>1000</v>
      </c>
      <c r="O434">
        <v>11433.15</v>
      </c>
      <c r="P434" s="3">
        <v>15388288</v>
      </c>
      <c r="Q434" t="s">
        <v>21</v>
      </c>
      <c r="R434" t="str">
        <f xml:space="preserve"> "1057108033"</f>
        <v>1057108033</v>
      </c>
      <c r="S434" t="s">
        <v>20</v>
      </c>
      <c r="T434" t="s">
        <v>16</v>
      </c>
    </row>
    <row r="435" spans="1:20" x14ac:dyDescent="0.25">
      <c r="A435" s="1">
        <v>43528</v>
      </c>
      <c r="B435" s="2">
        <v>0.54643518518518519</v>
      </c>
      <c r="C435" t="str">
        <f xml:space="preserve"> "600070"</f>
        <v>600070</v>
      </c>
      <c r="D435" t="s">
        <v>300</v>
      </c>
      <c r="E435" t="s">
        <v>19</v>
      </c>
      <c r="F435">
        <v>800</v>
      </c>
      <c r="G435">
        <v>8.0399999999999991</v>
      </c>
      <c r="H435">
        <v>6432</v>
      </c>
      <c r="I435">
        <v>6420.44</v>
      </c>
      <c r="J435">
        <v>4.5599999999999996</v>
      </c>
      <c r="K435">
        <v>0.44</v>
      </c>
      <c r="L435">
        <v>6.43</v>
      </c>
      <c r="M435">
        <v>0.13</v>
      </c>
      <c r="N435">
        <v>0</v>
      </c>
      <c r="O435">
        <v>15698.24</v>
      </c>
      <c r="P435" s="3">
        <v>13996736</v>
      </c>
      <c r="Q435" t="s">
        <v>21</v>
      </c>
      <c r="R435" t="str">
        <f xml:space="preserve"> "1057099474"</f>
        <v>1057099474</v>
      </c>
      <c r="S435" t="s">
        <v>20</v>
      </c>
      <c r="T435" t="s">
        <v>16</v>
      </c>
    </row>
    <row r="436" spans="1:20" x14ac:dyDescent="0.25">
      <c r="A436" s="1">
        <v>43528</v>
      </c>
      <c r="B436" s="2">
        <v>0.54418981481481488</v>
      </c>
      <c r="C436" t="str">
        <f xml:space="preserve"> "600512"</f>
        <v>600512</v>
      </c>
      <c r="D436" t="s">
        <v>301</v>
      </c>
      <c r="E436" t="s">
        <v>19</v>
      </c>
      <c r="F436">
        <v>1800</v>
      </c>
      <c r="G436">
        <v>2.77</v>
      </c>
      <c r="H436">
        <v>4986</v>
      </c>
      <c r="I436">
        <v>4975.91</v>
      </c>
      <c r="J436">
        <v>4.66</v>
      </c>
      <c r="K436">
        <v>0.34</v>
      </c>
      <c r="L436">
        <v>4.99</v>
      </c>
      <c r="M436">
        <v>0.1</v>
      </c>
      <c r="N436">
        <v>0</v>
      </c>
      <c r="O436">
        <v>9277.7999999999993</v>
      </c>
      <c r="P436" s="3">
        <v>13664644</v>
      </c>
      <c r="Q436" t="s">
        <v>21</v>
      </c>
      <c r="R436" t="str">
        <f xml:space="preserve"> "1057097565"</f>
        <v>1057097565</v>
      </c>
      <c r="S436" t="s">
        <v>20</v>
      </c>
      <c r="T436" t="s">
        <v>16</v>
      </c>
    </row>
    <row r="437" spans="1:20" x14ac:dyDescent="0.25">
      <c r="A437" s="1">
        <v>43528</v>
      </c>
      <c r="B437" s="2">
        <v>0.54246527777777775</v>
      </c>
      <c r="C437" t="str">
        <f xml:space="preserve"> "002547"</f>
        <v>002547</v>
      </c>
      <c r="D437" t="s">
        <v>274</v>
      </c>
      <c r="E437" t="s">
        <v>26</v>
      </c>
      <c r="F437">
        <v>400</v>
      </c>
      <c r="G437">
        <v>9.0500000000000007</v>
      </c>
      <c r="H437">
        <v>3620</v>
      </c>
      <c r="I437">
        <v>-3625</v>
      </c>
      <c r="J437">
        <v>4.68</v>
      </c>
      <c r="K437">
        <v>0.32</v>
      </c>
      <c r="L437">
        <v>0</v>
      </c>
      <c r="M437">
        <v>0</v>
      </c>
      <c r="N437">
        <v>900</v>
      </c>
      <c r="O437">
        <v>4301.8900000000003</v>
      </c>
      <c r="P437" s="3">
        <v>104000016188338</v>
      </c>
      <c r="Q437" t="str">
        <f xml:space="preserve"> "0176161559"</f>
        <v>0176161559</v>
      </c>
      <c r="R437" t="s">
        <v>302</v>
      </c>
      <c r="S437" t="s">
        <v>15</v>
      </c>
      <c r="T437" t="s">
        <v>16</v>
      </c>
    </row>
    <row r="438" spans="1:20" x14ac:dyDescent="0.25">
      <c r="A438" s="1">
        <v>43528</v>
      </c>
      <c r="B438" s="2">
        <v>0.46738425925925925</v>
      </c>
      <c r="C438" t="str">
        <f xml:space="preserve"> "600895"</f>
        <v>600895</v>
      </c>
      <c r="D438" t="s">
        <v>283</v>
      </c>
      <c r="E438" t="s">
        <v>26</v>
      </c>
      <c r="F438">
        <v>200</v>
      </c>
      <c r="G438">
        <v>19.149999999999999</v>
      </c>
      <c r="H438">
        <v>3830</v>
      </c>
      <c r="I438">
        <v>-3835.08</v>
      </c>
      <c r="J438">
        <v>4.7300000000000004</v>
      </c>
      <c r="K438">
        <v>0.27</v>
      </c>
      <c r="L438">
        <v>0</v>
      </c>
      <c r="M438">
        <v>0.08</v>
      </c>
      <c r="N438">
        <v>200</v>
      </c>
      <c r="O438">
        <v>7926.89</v>
      </c>
      <c r="P438" s="3">
        <v>11589617</v>
      </c>
      <c r="Q438" t="s">
        <v>21</v>
      </c>
      <c r="R438" t="str">
        <f xml:space="preserve"> "1057082235"</f>
        <v>1057082235</v>
      </c>
      <c r="S438" t="s">
        <v>20</v>
      </c>
      <c r="T438" t="s">
        <v>16</v>
      </c>
    </row>
    <row r="439" spans="1:20" x14ac:dyDescent="0.25">
      <c r="A439" s="1">
        <v>43528</v>
      </c>
      <c r="B439" s="2">
        <v>0.40858796296296296</v>
      </c>
      <c r="C439" t="str">
        <f xml:space="preserve"> "000983"</f>
        <v>000983</v>
      </c>
      <c r="D439" t="s">
        <v>296</v>
      </c>
      <c r="E439" t="s">
        <v>26</v>
      </c>
      <c r="F439">
        <v>600</v>
      </c>
      <c r="G439">
        <v>6.32</v>
      </c>
      <c r="H439">
        <v>3792</v>
      </c>
      <c r="I439">
        <v>-3797</v>
      </c>
      <c r="J439">
        <v>4.66</v>
      </c>
      <c r="K439">
        <v>0.34</v>
      </c>
      <c r="L439">
        <v>0</v>
      </c>
      <c r="M439">
        <v>0</v>
      </c>
      <c r="N439">
        <v>600</v>
      </c>
      <c r="O439">
        <v>11761.97</v>
      </c>
      <c r="P439" s="3">
        <v>101000005203969</v>
      </c>
      <c r="Q439" t="str">
        <f xml:space="preserve"> "0176161559"</f>
        <v>0176161559</v>
      </c>
      <c r="R439" t="s">
        <v>303</v>
      </c>
      <c r="S439" t="s">
        <v>15</v>
      </c>
      <c r="T439" t="s">
        <v>16</v>
      </c>
    </row>
    <row r="440" spans="1:20" x14ac:dyDescent="0.25">
      <c r="A440" s="1">
        <v>43528</v>
      </c>
      <c r="B440" s="2">
        <v>0.39770833333333333</v>
      </c>
      <c r="C440" t="str">
        <f xml:space="preserve"> "600518"</f>
        <v>600518</v>
      </c>
      <c r="D440" t="s">
        <v>267</v>
      </c>
      <c r="E440" t="s">
        <v>26</v>
      </c>
      <c r="F440">
        <v>500</v>
      </c>
      <c r="G440">
        <v>10.95</v>
      </c>
      <c r="H440">
        <v>5475</v>
      </c>
      <c r="I440">
        <v>-5480.11</v>
      </c>
      <c r="J440">
        <v>4.62</v>
      </c>
      <c r="K440">
        <v>0.38</v>
      </c>
      <c r="L440">
        <v>0</v>
      </c>
      <c r="M440">
        <v>0.11</v>
      </c>
      <c r="N440">
        <v>1000</v>
      </c>
      <c r="O440">
        <v>15558.97</v>
      </c>
      <c r="P440" s="3">
        <v>1169746</v>
      </c>
      <c r="Q440" t="s">
        <v>21</v>
      </c>
      <c r="R440" t="str">
        <f xml:space="preserve"> "1057015773"</f>
        <v>1057015773</v>
      </c>
      <c r="S440" t="s">
        <v>20</v>
      </c>
      <c r="T440" t="s">
        <v>16</v>
      </c>
    </row>
    <row r="441" spans="1:20" x14ac:dyDescent="0.25">
      <c r="A441" s="1">
        <v>43528</v>
      </c>
      <c r="B441" s="2">
        <v>0.39685185185185184</v>
      </c>
      <c r="C441" t="s">
        <v>34</v>
      </c>
      <c r="D441" t="s">
        <v>34</v>
      </c>
      <c r="E441" t="s">
        <v>107</v>
      </c>
      <c r="F441">
        <v>0</v>
      </c>
      <c r="G441">
        <v>0</v>
      </c>
      <c r="H441">
        <v>0</v>
      </c>
      <c r="I441">
        <v>20000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21039.08</v>
      </c>
      <c r="P441" s="3">
        <v>0</v>
      </c>
      <c r="Q441" t="s">
        <v>34</v>
      </c>
      <c r="R441" t="s">
        <v>34</v>
      </c>
      <c r="S441" t="s">
        <v>34</v>
      </c>
      <c r="T441" t="s">
        <v>34</v>
      </c>
    </row>
    <row r="442" spans="1:20" x14ac:dyDescent="0.25">
      <c r="A442" s="1">
        <v>43525</v>
      </c>
      <c r="B442" s="2">
        <v>0.54348379629629628</v>
      </c>
      <c r="C442" t="str">
        <f xml:space="preserve"> "000338"</f>
        <v>000338</v>
      </c>
      <c r="D442" t="s">
        <v>33</v>
      </c>
      <c r="E442" t="s">
        <v>19</v>
      </c>
      <c r="F442">
        <v>100</v>
      </c>
      <c r="G442">
        <v>9.8800000000000008</v>
      </c>
      <c r="H442">
        <v>988</v>
      </c>
      <c r="I442">
        <v>982.01</v>
      </c>
      <c r="J442">
        <v>4.91</v>
      </c>
      <c r="K442">
        <v>0.09</v>
      </c>
      <c r="L442">
        <v>0.99</v>
      </c>
      <c r="M442">
        <v>0</v>
      </c>
      <c r="N442">
        <v>0</v>
      </c>
      <c r="O442">
        <v>1039.08</v>
      </c>
      <c r="P442" s="3">
        <v>102000013673781</v>
      </c>
      <c r="Q442" t="str">
        <f xml:space="preserve"> "0176161559"</f>
        <v>0176161559</v>
      </c>
      <c r="R442" t="s">
        <v>304</v>
      </c>
      <c r="S442" t="s">
        <v>15</v>
      </c>
      <c r="T442" t="s">
        <v>16</v>
      </c>
    </row>
    <row r="443" spans="1:20" x14ac:dyDescent="0.25">
      <c r="A443" s="1">
        <v>43525</v>
      </c>
      <c r="B443" s="2">
        <v>0.54203703703703698</v>
      </c>
      <c r="C443" t="str">
        <f xml:space="preserve"> "600518"</f>
        <v>600518</v>
      </c>
      <c r="D443" t="s">
        <v>267</v>
      </c>
      <c r="E443" t="s">
        <v>26</v>
      </c>
      <c r="F443">
        <v>500</v>
      </c>
      <c r="G443">
        <v>10.84</v>
      </c>
      <c r="H443">
        <v>5420</v>
      </c>
      <c r="I443">
        <v>-5425.11</v>
      </c>
      <c r="J443">
        <v>4.63</v>
      </c>
      <c r="K443">
        <v>0.37</v>
      </c>
      <c r="L443">
        <v>0</v>
      </c>
      <c r="M443">
        <v>0.11</v>
      </c>
      <c r="N443">
        <v>500</v>
      </c>
      <c r="O443">
        <v>57.07</v>
      </c>
      <c r="P443" s="3">
        <v>10354609</v>
      </c>
      <c r="Q443" t="s">
        <v>21</v>
      </c>
      <c r="R443" t="str">
        <f xml:space="preserve"> "1057073594"</f>
        <v>1057073594</v>
      </c>
      <c r="S443" t="s">
        <v>20</v>
      </c>
      <c r="T443" t="s">
        <v>16</v>
      </c>
    </row>
    <row r="444" spans="1:20" x14ac:dyDescent="0.25">
      <c r="A444" s="1">
        <v>43525</v>
      </c>
      <c r="B444" s="2">
        <v>0.53930555555555559</v>
      </c>
      <c r="C444" t="s">
        <v>34</v>
      </c>
      <c r="D444" t="s">
        <v>34</v>
      </c>
      <c r="E444" t="s">
        <v>107</v>
      </c>
      <c r="F444">
        <v>0</v>
      </c>
      <c r="G444">
        <v>0</v>
      </c>
      <c r="H444">
        <v>0</v>
      </c>
      <c r="I444">
        <v>5400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5482.18</v>
      </c>
      <c r="P444" s="3">
        <v>0</v>
      </c>
      <c r="Q444" t="s">
        <v>34</v>
      </c>
      <c r="R444" t="s">
        <v>34</v>
      </c>
      <c r="S444" t="s">
        <v>34</v>
      </c>
      <c r="T444" t="s">
        <v>34</v>
      </c>
    </row>
    <row r="445" spans="1:20" x14ac:dyDescent="0.25">
      <c r="A445" s="1">
        <v>43524</v>
      </c>
      <c r="B445" s="2">
        <v>0.61630787037037038</v>
      </c>
      <c r="C445" t="str">
        <f xml:space="preserve"> "002516"</f>
        <v>002516</v>
      </c>
      <c r="D445" t="s">
        <v>268</v>
      </c>
      <c r="E445" t="s">
        <v>26</v>
      </c>
      <c r="F445">
        <v>900</v>
      </c>
      <c r="G445">
        <v>3.29</v>
      </c>
      <c r="H445">
        <v>2961</v>
      </c>
      <c r="I445">
        <v>-2966</v>
      </c>
      <c r="J445">
        <v>4.74</v>
      </c>
      <c r="K445">
        <v>0.26</v>
      </c>
      <c r="L445">
        <v>0</v>
      </c>
      <c r="M445">
        <v>0</v>
      </c>
      <c r="N445">
        <v>900</v>
      </c>
      <c r="O445">
        <v>82.18</v>
      </c>
      <c r="P445" s="3">
        <v>103000019914663</v>
      </c>
      <c r="Q445" t="str">
        <f xml:space="preserve"> "0176161559"</f>
        <v>0176161559</v>
      </c>
      <c r="R445" t="s">
        <v>305</v>
      </c>
      <c r="S445" t="s">
        <v>15</v>
      </c>
      <c r="T445" t="s">
        <v>16</v>
      </c>
    </row>
    <row r="446" spans="1:20" x14ac:dyDescent="0.25">
      <c r="A446" s="1">
        <v>43524</v>
      </c>
      <c r="B446" s="2">
        <v>0.6103587962962963</v>
      </c>
      <c r="C446" t="str">
        <f xml:space="preserve"> "600545"</f>
        <v>600545</v>
      </c>
      <c r="D446" t="s">
        <v>282</v>
      </c>
      <c r="E446" t="s">
        <v>26</v>
      </c>
      <c r="F446">
        <v>300</v>
      </c>
      <c r="G446">
        <v>7.85</v>
      </c>
      <c r="H446">
        <v>2355</v>
      </c>
      <c r="I446">
        <v>-2360.0500000000002</v>
      </c>
      <c r="J446">
        <v>4.84</v>
      </c>
      <c r="K446">
        <v>0.16</v>
      </c>
      <c r="L446">
        <v>0</v>
      </c>
      <c r="M446">
        <v>0.05</v>
      </c>
      <c r="N446">
        <v>300</v>
      </c>
      <c r="O446">
        <v>3048.18</v>
      </c>
      <c r="P446" s="3">
        <v>15548605</v>
      </c>
      <c r="Q446" t="s">
        <v>21</v>
      </c>
      <c r="R446" t="str">
        <f xml:space="preserve"> "1057110844"</f>
        <v>1057110844</v>
      </c>
      <c r="S446" t="s">
        <v>20</v>
      </c>
      <c r="T446" t="s">
        <v>16</v>
      </c>
    </row>
    <row r="447" spans="1:20" x14ac:dyDescent="0.25">
      <c r="A447" s="1">
        <v>43524</v>
      </c>
      <c r="B447" s="2">
        <v>0.6050578703703704</v>
      </c>
      <c r="C447" t="str">
        <f xml:space="preserve"> "002384"</f>
        <v>002384</v>
      </c>
      <c r="D447" t="s">
        <v>235</v>
      </c>
      <c r="E447" t="s">
        <v>26</v>
      </c>
      <c r="F447">
        <v>300</v>
      </c>
      <c r="G447">
        <v>15.99</v>
      </c>
      <c r="H447">
        <v>4797</v>
      </c>
      <c r="I447">
        <v>-4802</v>
      </c>
      <c r="J447">
        <v>4.57</v>
      </c>
      <c r="K447">
        <v>0.43</v>
      </c>
      <c r="L447">
        <v>0</v>
      </c>
      <c r="M447">
        <v>0</v>
      </c>
      <c r="N447">
        <v>300</v>
      </c>
      <c r="O447">
        <v>5408.23</v>
      </c>
      <c r="P447" s="3">
        <v>102000018577418</v>
      </c>
      <c r="Q447" t="str">
        <f xml:space="preserve"> "0176161559"</f>
        <v>0176161559</v>
      </c>
      <c r="R447" t="s">
        <v>306</v>
      </c>
      <c r="S447" t="s">
        <v>15</v>
      </c>
      <c r="T447" t="s">
        <v>16</v>
      </c>
    </row>
    <row r="448" spans="1:20" x14ac:dyDescent="0.25">
      <c r="A448" s="1">
        <v>43524</v>
      </c>
      <c r="B448" s="2">
        <v>0.60083333333333333</v>
      </c>
      <c r="C448" t="str">
        <f xml:space="preserve"> "002456"</f>
        <v>002456</v>
      </c>
      <c r="D448" t="s">
        <v>239</v>
      </c>
      <c r="E448" t="s">
        <v>26</v>
      </c>
      <c r="F448">
        <v>300</v>
      </c>
      <c r="G448">
        <v>13.59</v>
      </c>
      <c r="H448">
        <v>4077</v>
      </c>
      <c r="I448">
        <v>-4082</v>
      </c>
      <c r="J448">
        <v>4.6399999999999997</v>
      </c>
      <c r="K448">
        <v>0.36</v>
      </c>
      <c r="L448">
        <v>0</v>
      </c>
      <c r="M448">
        <v>0</v>
      </c>
      <c r="N448">
        <v>700</v>
      </c>
      <c r="O448">
        <v>10210.23</v>
      </c>
      <c r="P448" s="3">
        <v>102000018328382</v>
      </c>
      <c r="Q448" t="str">
        <f xml:space="preserve"> "0176161559"</f>
        <v>0176161559</v>
      </c>
      <c r="R448" t="s">
        <v>307</v>
      </c>
      <c r="S448" t="s">
        <v>15</v>
      </c>
      <c r="T448" t="s">
        <v>16</v>
      </c>
    </row>
    <row r="449" spans="1:20" x14ac:dyDescent="0.25">
      <c r="A449" s="1">
        <v>43524</v>
      </c>
      <c r="B449" s="2">
        <v>0.59994212962962956</v>
      </c>
      <c r="C449" t="str">
        <f xml:space="preserve"> "600518"</f>
        <v>600518</v>
      </c>
      <c r="D449" t="s">
        <v>267</v>
      </c>
      <c r="E449" t="s">
        <v>19</v>
      </c>
      <c r="F449">
        <v>500</v>
      </c>
      <c r="G449">
        <v>10.06</v>
      </c>
      <c r="H449">
        <v>5030</v>
      </c>
      <c r="I449">
        <v>5019.87</v>
      </c>
      <c r="J449">
        <v>4.66</v>
      </c>
      <c r="K449">
        <v>0.34</v>
      </c>
      <c r="L449">
        <v>5.03</v>
      </c>
      <c r="M449">
        <v>0.1</v>
      </c>
      <c r="N449">
        <v>0</v>
      </c>
      <c r="O449">
        <v>14292.23</v>
      </c>
      <c r="P449" s="3">
        <v>14667249</v>
      </c>
      <c r="Q449" t="s">
        <v>21</v>
      </c>
      <c r="R449" t="str">
        <f xml:space="preserve"> "1057106378"</f>
        <v>1057106378</v>
      </c>
      <c r="S449" t="s">
        <v>20</v>
      </c>
      <c r="T449" t="s">
        <v>16</v>
      </c>
    </row>
    <row r="450" spans="1:20" x14ac:dyDescent="0.25">
      <c r="A450" s="1">
        <v>43524</v>
      </c>
      <c r="B450" s="2">
        <v>0.35648148148148145</v>
      </c>
      <c r="C450" t="s">
        <v>34</v>
      </c>
      <c r="D450" t="s">
        <v>34</v>
      </c>
      <c r="E450" t="s">
        <v>107</v>
      </c>
      <c r="F450">
        <v>0</v>
      </c>
      <c r="G450">
        <v>0</v>
      </c>
      <c r="H450">
        <v>0</v>
      </c>
      <c r="I450">
        <v>9000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9272.36</v>
      </c>
      <c r="P450" s="3">
        <v>0</v>
      </c>
      <c r="Q450" t="s">
        <v>34</v>
      </c>
      <c r="R450" t="s">
        <v>34</v>
      </c>
      <c r="S450" t="s">
        <v>34</v>
      </c>
      <c r="T450" t="s">
        <v>34</v>
      </c>
    </row>
    <row r="451" spans="1:20" x14ac:dyDescent="0.25">
      <c r="A451" s="1">
        <v>43523</v>
      </c>
      <c r="B451" s="2">
        <v>0.62439814814814809</v>
      </c>
      <c r="C451" t="str">
        <f xml:space="preserve"> "000338"</f>
        <v>000338</v>
      </c>
      <c r="D451" t="s">
        <v>33</v>
      </c>
      <c r="E451" t="s">
        <v>26</v>
      </c>
      <c r="F451">
        <v>100</v>
      </c>
      <c r="G451">
        <v>9.48</v>
      </c>
      <c r="H451">
        <v>948</v>
      </c>
      <c r="I451">
        <v>-953</v>
      </c>
      <c r="J451">
        <v>4.91</v>
      </c>
      <c r="K451">
        <v>0.09</v>
      </c>
      <c r="L451">
        <v>0</v>
      </c>
      <c r="M451">
        <v>0</v>
      </c>
      <c r="N451">
        <v>100</v>
      </c>
      <c r="O451">
        <v>272.36</v>
      </c>
      <c r="P451" s="3">
        <v>104000026234260</v>
      </c>
      <c r="Q451" t="str">
        <f xml:space="preserve"> "0176161559"</f>
        <v>0176161559</v>
      </c>
      <c r="R451" t="s">
        <v>308</v>
      </c>
      <c r="S451" t="s">
        <v>15</v>
      </c>
      <c r="T451" t="s">
        <v>16</v>
      </c>
    </row>
    <row r="452" spans="1:20" x14ac:dyDescent="0.25">
      <c r="A452" s="1">
        <v>43523</v>
      </c>
      <c r="B452" s="2">
        <v>0.62200231481481483</v>
      </c>
      <c r="C452" t="str">
        <f xml:space="preserve"> "000725"</f>
        <v>000725</v>
      </c>
      <c r="D452" t="s">
        <v>287</v>
      </c>
      <c r="E452" t="s">
        <v>26</v>
      </c>
      <c r="F452">
        <v>800</v>
      </c>
      <c r="G452">
        <v>4.1500000000000004</v>
      </c>
      <c r="H452">
        <v>3320</v>
      </c>
      <c r="I452">
        <v>-3325</v>
      </c>
      <c r="J452">
        <v>4.7</v>
      </c>
      <c r="K452">
        <v>0.3</v>
      </c>
      <c r="L452">
        <v>0</v>
      </c>
      <c r="M452">
        <v>0</v>
      </c>
      <c r="N452">
        <v>800</v>
      </c>
      <c r="O452">
        <v>1225.3599999999999</v>
      </c>
      <c r="P452" s="3">
        <v>101000027661269</v>
      </c>
      <c r="Q452" t="str">
        <f xml:space="preserve"> "0176161559"</f>
        <v>0176161559</v>
      </c>
      <c r="R452" t="s">
        <v>309</v>
      </c>
      <c r="S452" t="s">
        <v>15</v>
      </c>
      <c r="T452" t="s">
        <v>16</v>
      </c>
    </row>
    <row r="453" spans="1:20" x14ac:dyDescent="0.25">
      <c r="A453" s="1">
        <v>43523</v>
      </c>
      <c r="B453" s="2">
        <v>0.62054398148148149</v>
      </c>
      <c r="C453" t="str">
        <f xml:space="preserve"> "600518"</f>
        <v>600518</v>
      </c>
      <c r="D453" t="s">
        <v>267</v>
      </c>
      <c r="E453" t="s">
        <v>26</v>
      </c>
      <c r="F453">
        <v>200</v>
      </c>
      <c r="G453">
        <v>9.64</v>
      </c>
      <c r="H453">
        <v>1928</v>
      </c>
      <c r="I453">
        <v>-1933.04</v>
      </c>
      <c r="J453">
        <v>4.87</v>
      </c>
      <c r="K453">
        <v>0.13</v>
      </c>
      <c r="L453">
        <v>0</v>
      </c>
      <c r="M453">
        <v>0.04</v>
      </c>
      <c r="N453">
        <v>500</v>
      </c>
      <c r="O453">
        <v>4550.3599999999997</v>
      </c>
      <c r="P453" s="3">
        <v>21448534</v>
      </c>
      <c r="Q453" t="s">
        <v>21</v>
      </c>
      <c r="R453" t="str">
        <f xml:space="preserve"> "1057132959"</f>
        <v>1057132959</v>
      </c>
      <c r="S453" t="s">
        <v>20</v>
      </c>
      <c r="T453" t="s">
        <v>16</v>
      </c>
    </row>
    <row r="454" spans="1:20" x14ac:dyDescent="0.25">
      <c r="A454" s="1">
        <v>43523</v>
      </c>
      <c r="B454" s="2">
        <v>0.55677083333333333</v>
      </c>
      <c r="C454" t="str">
        <f xml:space="preserve"> "600677"</f>
        <v>600677</v>
      </c>
      <c r="D454" t="s">
        <v>310</v>
      </c>
      <c r="E454" t="s">
        <v>19</v>
      </c>
      <c r="F454">
        <v>100</v>
      </c>
      <c r="G454">
        <v>15.72</v>
      </c>
      <c r="H454">
        <v>1572</v>
      </c>
      <c r="I454">
        <v>1565.4</v>
      </c>
      <c r="J454">
        <v>4.8899999999999997</v>
      </c>
      <c r="K454">
        <v>0.11</v>
      </c>
      <c r="L454">
        <v>1.57</v>
      </c>
      <c r="M454">
        <v>0.03</v>
      </c>
      <c r="N454">
        <v>0</v>
      </c>
      <c r="O454">
        <v>6483.4</v>
      </c>
      <c r="P454" s="3">
        <v>13545856</v>
      </c>
      <c r="Q454" t="s">
        <v>21</v>
      </c>
      <c r="R454" t="str">
        <f xml:space="preserve"> "1057096929"</f>
        <v>1057096929</v>
      </c>
      <c r="S454" t="s">
        <v>20</v>
      </c>
      <c r="T454" t="s">
        <v>16</v>
      </c>
    </row>
    <row r="455" spans="1:20" x14ac:dyDescent="0.25">
      <c r="A455" s="1">
        <v>43523</v>
      </c>
      <c r="B455" s="2">
        <v>0.55390046296296302</v>
      </c>
      <c r="C455" t="str">
        <f xml:space="preserve"> "000636"</f>
        <v>000636</v>
      </c>
      <c r="D455" t="s">
        <v>180</v>
      </c>
      <c r="E455" t="s">
        <v>19</v>
      </c>
      <c r="F455">
        <v>300</v>
      </c>
      <c r="G455">
        <v>14.67</v>
      </c>
      <c r="H455">
        <v>4401</v>
      </c>
      <c r="I455">
        <v>4391.6000000000004</v>
      </c>
      <c r="J455">
        <v>4.6100000000000003</v>
      </c>
      <c r="K455">
        <v>0.39</v>
      </c>
      <c r="L455">
        <v>4.4000000000000004</v>
      </c>
      <c r="M455">
        <v>0</v>
      </c>
      <c r="N455">
        <v>200</v>
      </c>
      <c r="O455">
        <v>4918</v>
      </c>
      <c r="P455" s="3">
        <v>103000016777576</v>
      </c>
      <c r="Q455" t="str">
        <f xml:space="preserve"> "0176161559"</f>
        <v>0176161559</v>
      </c>
      <c r="R455" t="s">
        <v>311</v>
      </c>
      <c r="S455" t="s">
        <v>15</v>
      </c>
      <c r="T455" t="s">
        <v>16</v>
      </c>
    </row>
    <row r="456" spans="1:20" x14ac:dyDescent="0.25">
      <c r="A456" s="1">
        <v>43523</v>
      </c>
      <c r="B456" s="2">
        <v>0.55333333333333334</v>
      </c>
      <c r="C456" t="str">
        <f xml:space="preserve"> "002547"</f>
        <v>002547</v>
      </c>
      <c r="D456" t="s">
        <v>274</v>
      </c>
      <c r="E456" t="s">
        <v>26</v>
      </c>
      <c r="F456">
        <v>500</v>
      </c>
      <c r="G456">
        <v>8.2899999999999991</v>
      </c>
      <c r="H456">
        <v>4145</v>
      </c>
      <c r="I456">
        <v>-4150</v>
      </c>
      <c r="J456">
        <v>4.6399999999999997</v>
      </c>
      <c r="K456">
        <v>0.36</v>
      </c>
      <c r="L456">
        <v>0</v>
      </c>
      <c r="M456">
        <v>0</v>
      </c>
      <c r="N456">
        <v>500</v>
      </c>
      <c r="O456">
        <v>526.4</v>
      </c>
      <c r="P456" s="3" t="s">
        <v>322</v>
      </c>
      <c r="Q456" t="str">
        <f xml:space="preserve"> "0176161559"</f>
        <v>0176161559</v>
      </c>
      <c r="R456" t="s">
        <v>312</v>
      </c>
      <c r="S456" t="s">
        <v>15</v>
      </c>
      <c r="T456" t="s">
        <v>16</v>
      </c>
    </row>
    <row r="457" spans="1:20" x14ac:dyDescent="0.25">
      <c r="A457" s="1">
        <v>43523</v>
      </c>
      <c r="B457" s="2">
        <v>0.55027777777777775</v>
      </c>
      <c r="C457" t="str">
        <f xml:space="preserve"> "000009"</f>
        <v>000009</v>
      </c>
      <c r="D457" t="s">
        <v>278</v>
      </c>
      <c r="E457" t="s">
        <v>26</v>
      </c>
      <c r="F457">
        <v>500</v>
      </c>
      <c r="G457">
        <v>5.3</v>
      </c>
      <c r="H457">
        <v>2650</v>
      </c>
      <c r="I457">
        <v>-2655</v>
      </c>
      <c r="J457">
        <v>4.7699999999999996</v>
      </c>
      <c r="K457">
        <v>0.23</v>
      </c>
      <c r="L457">
        <v>0</v>
      </c>
      <c r="M457">
        <v>0</v>
      </c>
      <c r="N457">
        <v>1100</v>
      </c>
      <c r="O457">
        <v>4676.3999999999996</v>
      </c>
      <c r="P457" s="3">
        <v>103000016800077</v>
      </c>
      <c r="Q457" t="str">
        <f xml:space="preserve"> "0176161559"</f>
        <v>0176161559</v>
      </c>
      <c r="R457" t="s">
        <v>313</v>
      </c>
      <c r="S457" t="s">
        <v>15</v>
      </c>
      <c r="T457" t="s">
        <v>16</v>
      </c>
    </row>
    <row r="458" spans="1:20" x14ac:dyDescent="0.25">
      <c r="A458" s="1">
        <v>43523</v>
      </c>
      <c r="B458" s="2">
        <v>0.54972222222222222</v>
      </c>
      <c r="C458" t="str">
        <f xml:space="preserve"> "600518"</f>
        <v>600518</v>
      </c>
      <c r="D458" t="s">
        <v>267</v>
      </c>
      <c r="E458" t="s">
        <v>19</v>
      </c>
      <c r="F458">
        <v>500</v>
      </c>
      <c r="G458">
        <v>9.7899999999999991</v>
      </c>
      <c r="H458">
        <v>4895</v>
      </c>
      <c r="I458">
        <v>4885</v>
      </c>
      <c r="J458">
        <v>4.66</v>
      </c>
      <c r="K458">
        <v>0.34</v>
      </c>
      <c r="L458">
        <v>4.9000000000000004</v>
      </c>
      <c r="M458">
        <v>0.1</v>
      </c>
      <c r="N458">
        <v>300</v>
      </c>
      <c r="O458">
        <v>7331.4</v>
      </c>
      <c r="P458" s="3" t="s">
        <v>323</v>
      </c>
      <c r="Q458" t="s">
        <v>21</v>
      </c>
      <c r="R458" t="str">
        <f xml:space="preserve"> "1057092885"</f>
        <v>1057092885</v>
      </c>
      <c r="S458" t="s">
        <v>20</v>
      </c>
      <c r="T458" t="s">
        <v>16</v>
      </c>
    </row>
    <row r="459" spans="1:20" x14ac:dyDescent="0.25">
      <c r="A459" s="1">
        <v>43523</v>
      </c>
      <c r="B459" s="2">
        <v>0.54731481481481481</v>
      </c>
      <c r="C459" t="str">
        <f xml:space="preserve"> "600070"</f>
        <v>600070</v>
      </c>
      <c r="D459" t="s">
        <v>300</v>
      </c>
      <c r="E459" t="s">
        <v>26</v>
      </c>
      <c r="F459">
        <v>800</v>
      </c>
      <c r="G459">
        <v>8.02</v>
      </c>
      <c r="H459">
        <v>6416</v>
      </c>
      <c r="I459">
        <v>-6421.13</v>
      </c>
      <c r="J459">
        <v>4.5599999999999996</v>
      </c>
      <c r="K459">
        <v>0.44</v>
      </c>
      <c r="L459">
        <v>0</v>
      </c>
      <c r="M459">
        <v>0.13</v>
      </c>
      <c r="N459">
        <v>800</v>
      </c>
      <c r="O459">
        <v>2446.4</v>
      </c>
      <c r="P459" s="3">
        <v>12479294</v>
      </c>
      <c r="Q459" t="s">
        <v>21</v>
      </c>
      <c r="R459" t="str">
        <f xml:space="preserve"> "1057091660"</f>
        <v>1057091660</v>
      </c>
      <c r="S459" t="s">
        <v>20</v>
      </c>
      <c r="T459" t="s">
        <v>16</v>
      </c>
    </row>
    <row r="460" spans="1:20" x14ac:dyDescent="0.25">
      <c r="A460" s="1">
        <v>43523</v>
      </c>
      <c r="B460" s="2">
        <v>0.54679398148148151</v>
      </c>
      <c r="C460" t="str">
        <f xml:space="preserve"> "600512"</f>
        <v>600512</v>
      </c>
      <c r="D460" t="s">
        <v>301</v>
      </c>
      <c r="E460" t="s">
        <v>26</v>
      </c>
      <c r="F460">
        <v>1800</v>
      </c>
      <c r="G460">
        <v>2.86</v>
      </c>
      <c r="H460">
        <v>5148</v>
      </c>
      <c r="I460">
        <v>-5153.1000000000004</v>
      </c>
      <c r="J460">
        <v>4.6500000000000004</v>
      </c>
      <c r="K460">
        <v>0.35</v>
      </c>
      <c r="L460">
        <v>0</v>
      </c>
      <c r="M460">
        <v>0.1</v>
      </c>
      <c r="N460">
        <v>1800</v>
      </c>
      <c r="O460">
        <v>8867.5300000000007</v>
      </c>
      <c r="P460" s="3" t="s">
        <v>324</v>
      </c>
      <c r="Q460" t="s">
        <v>21</v>
      </c>
      <c r="R460" t="str">
        <f xml:space="preserve"> "1057091403"</f>
        <v>1057091403</v>
      </c>
      <c r="S460" t="s">
        <v>20</v>
      </c>
      <c r="T460" t="s">
        <v>16</v>
      </c>
    </row>
    <row r="461" spans="1:20" x14ac:dyDescent="0.25">
      <c r="A461" s="1">
        <v>43523</v>
      </c>
      <c r="B461" s="2">
        <v>0.5461111111111111</v>
      </c>
      <c r="C461" t="str">
        <f xml:space="preserve"> "600518"</f>
        <v>600518</v>
      </c>
      <c r="D461" t="s">
        <v>267</v>
      </c>
      <c r="E461" t="s">
        <v>19</v>
      </c>
      <c r="F461">
        <v>1000</v>
      </c>
      <c r="G461">
        <v>9.76</v>
      </c>
      <c r="H461">
        <v>9760</v>
      </c>
      <c r="I461">
        <v>9745.0400000000009</v>
      </c>
      <c r="J461">
        <v>4.32</v>
      </c>
      <c r="K461">
        <v>0.68</v>
      </c>
      <c r="L461">
        <v>9.76</v>
      </c>
      <c r="M461">
        <v>0.2</v>
      </c>
      <c r="N461">
        <v>800</v>
      </c>
      <c r="O461">
        <v>14020.63</v>
      </c>
      <c r="P461" s="3">
        <v>12377773</v>
      </c>
      <c r="Q461" t="s">
        <v>21</v>
      </c>
      <c r="R461" t="str">
        <f xml:space="preserve"> "1057091066"</f>
        <v>1057091066</v>
      </c>
      <c r="S461" t="s">
        <v>20</v>
      </c>
      <c r="T461" t="s">
        <v>16</v>
      </c>
    </row>
    <row r="462" spans="1:20" x14ac:dyDescent="0.25">
      <c r="A462" s="1">
        <v>43523</v>
      </c>
      <c r="B462" s="2">
        <v>0.47583333333333333</v>
      </c>
      <c r="C462" t="str">
        <f xml:space="preserve"> "600487"</f>
        <v>600487</v>
      </c>
      <c r="D462" t="s">
        <v>241</v>
      </c>
      <c r="E462" t="s">
        <v>26</v>
      </c>
      <c r="F462">
        <v>600</v>
      </c>
      <c r="G462">
        <v>21.98</v>
      </c>
      <c r="H462">
        <v>13188</v>
      </c>
      <c r="I462">
        <v>-13193.26</v>
      </c>
      <c r="J462">
        <v>4.09</v>
      </c>
      <c r="K462">
        <v>0.91</v>
      </c>
      <c r="L462">
        <v>0</v>
      </c>
      <c r="M462">
        <v>0.26</v>
      </c>
      <c r="N462">
        <v>600</v>
      </c>
      <c r="O462">
        <v>4275.59</v>
      </c>
      <c r="P462" s="3" t="s">
        <v>325</v>
      </c>
      <c r="Q462" t="s">
        <v>21</v>
      </c>
      <c r="R462" t="str">
        <f xml:space="preserve"> "1057085189"</f>
        <v>1057085189</v>
      </c>
      <c r="S462" t="s">
        <v>20</v>
      </c>
      <c r="T462" t="s">
        <v>16</v>
      </c>
    </row>
    <row r="463" spans="1:20" x14ac:dyDescent="0.25">
      <c r="A463" s="1">
        <v>43523</v>
      </c>
      <c r="B463" s="2">
        <v>0.47543981481481484</v>
      </c>
      <c r="C463" t="str">
        <f xml:space="preserve"> "000636"</f>
        <v>000636</v>
      </c>
      <c r="D463" t="s">
        <v>180</v>
      </c>
      <c r="E463" t="s">
        <v>19</v>
      </c>
      <c r="F463">
        <v>600</v>
      </c>
      <c r="G463">
        <v>14.6</v>
      </c>
      <c r="H463">
        <v>8760</v>
      </c>
      <c r="I463">
        <v>8746.24</v>
      </c>
      <c r="J463">
        <v>4.22</v>
      </c>
      <c r="K463">
        <v>0.78</v>
      </c>
      <c r="L463">
        <v>8.76</v>
      </c>
      <c r="M463">
        <v>0</v>
      </c>
      <c r="N463">
        <v>500</v>
      </c>
      <c r="O463">
        <v>17468.849999999999</v>
      </c>
      <c r="P463" s="3">
        <v>103000014959776</v>
      </c>
      <c r="Q463" t="str">
        <f xml:space="preserve"> "0176161559"</f>
        <v>0176161559</v>
      </c>
      <c r="R463" t="s">
        <v>314</v>
      </c>
      <c r="S463" t="s">
        <v>15</v>
      </c>
      <c r="T463" t="s">
        <v>16</v>
      </c>
    </row>
    <row r="464" spans="1:20" x14ac:dyDescent="0.25">
      <c r="A464" s="1">
        <v>43523</v>
      </c>
      <c r="B464" s="2">
        <v>0.46361111111111114</v>
      </c>
      <c r="C464" t="str">
        <f xml:space="preserve"> "002456"</f>
        <v>002456</v>
      </c>
      <c r="D464" t="s">
        <v>239</v>
      </c>
      <c r="E464" t="s">
        <v>26</v>
      </c>
      <c r="F464">
        <v>100</v>
      </c>
      <c r="G464">
        <v>14.25</v>
      </c>
      <c r="H464">
        <v>1425</v>
      </c>
      <c r="I464">
        <v>-1430</v>
      </c>
      <c r="J464">
        <v>4.87</v>
      </c>
      <c r="K464">
        <v>0.13</v>
      </c>
      <c r="L464">
        <v>0</v>
      </c>
      <c r="M464">
        <v>0</v>
      </c>
      <c r="N464">
        <v>400</v>
      </c>
      <c r="O464">
        <v>8722.61</v>
      </c>
      <c r="P464" s="3">
        <v>104000013406292</v>
      </c>
      <c r="Q464" t="str">
        <f xml:space="preserve"> "0176161559"</f>
        <v>0176161559</v>
      </c>
      <c r="R464" t="s">
        <v>315</v>
      </c>
      <c r="S464" t="s">
        <v>15</v>
      </c>
      <c r="T464" t="s">
        <v>16</v>
      </c>
    </row>
    <row r="465" spans="1:20" x14ac:dyDescent="0.25">
      <c r="A465" s="1">
        <v>43523</v>
      </c>
      <c r="B465" s="2">
        <v>0.39650462962962968</v>
      </c>
      <c r="C465" t="s">
        <v>34</v>
      </c>
      <c r="D465" t="s">
        <v>34</v>
      </c>
      <c r="E465" t="s">
        <v>107</v>
      </c>
      <c r="F465">
        <v>0</v>
      </c>
      <c r="G465">
        <v>0</v>
      </c>
      <c r="H465">
        <v>0</v>
      </c>
      <c r="I465">
        <v>10000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10152.61</v>
      </c>
      <c r="P465" s="3">
        <v>0</v>
      </c>
      <c r="Q465" t="s">
        <v>34</v>
      </c>
      <c r="R465" t="s">
        <v>34</v>
      </c>
      <c r="S465" t="s">
        <v>34</v>
      </c>
      <c r="T465" t="s">
        <v>34</v>
      </c>
    </row>
    <row r="466" spans="1:20" x14ac:dyDescent="0.25">
      <c r="A466" s="1">
        <v>43521</v>
      </c>
      <c r="B466" s="2">
        <v>0.41068287037037038</v>
      </c>
      <c r="C466" t="str">
        <f xml:space="preserve"> "600677"</f>
        <v>600677</v>
      </c>
      <c r="D466" t="s">
        <v>310</v>
      </c>
      <c r="E466" t="s">
        <v>26</v>
      </c>
      <c r="F466">
        <v>100</v>
      </c>
      <c r="G466">
        <v>16.3</v>
      </c>
      <c r="H466">
        <v>1630</v>
      </c>
      <c r="I466">
        <v>-1635.03</v>
      </c>
      <c r="J466">
        <v>4.8899999999999997</v>
      </c>
      <c r="K466">
        <v>0.11</v>
      </c>
      <c r="L466">
        <v>0</v>
      </c>
      <c r="M466">
        <v>0.03</v>
      </c>
      <c r="N466">
        <v>100</v>
      </c>
      <c r="O466">
        <v>152.61000000000001</v>
      </c>
      <c r="P466" s="3">
        <v>4737372</v>
      </c>
      <c r="Q466" t="s">
        <v>21</v>
      </c>
      <c r="R466" t="str">
        <f xml:space="preserve"> "1057036529"</f>
        <v>1057036529</v>
      </c>
      <c r="S466" t="s">
        <v>20</v>
      </c>
      <c r="T466" t="s">
        <v>16</v>
      </c>
    </row>
    <row r="467" spans="1:20" x14ac:dyDescent="0.25">
      <c r="A467" s="1">
        <v>43521</v>
      </c>
      <c r="B467" s="2">
        <v>0.40976851851851853</v>
      </c>
      <c r="C467" t="str">
        <f xml:space="preserve"> "002456"</f>
        <v>002456</v>
      </c>
      <c r="D467" t="s">
        <v>239</v>
      </c>
      <c r="E467" t="s">
        <v>26</v>
      </c>
      <c r="F467">
        <v>300</v>
      </c>
      <c r="G467">
        <v>14.9</v>
      </c>
      <c r="H467">
        <v>4470</v>
      </c>
      <c r="I467">
        <v>-4475</v>
      </c>
      <c r="J467">
        <v>4.5999999999999996</v>
      </c>
      <c r="K467">
        <v>0.4</v>
      </c>
      <c r="L467">
        <v>0</v>
      </c>
      <c r="M467">
        <v>0</v>
      </c>
      <c r="N467">
        <v>300</v>
      </c>
      <c r="O467">
        <v>1787.64</v>
      </c>
      <c r="P467" s="3">
        <v>103000006157928</v>
      </c>
      <c r="Q467" t="str">
        <f xml:space="preserve"> "0176161559"</f>
        <v>0176161559</v>
      </c>
      <c r="R467" t="s">
        <v>316</v>
      </c>
      <c r="S467" t="s">
        <v>15</v>
      </c>
      <c r="T467" t="s">
        <v>16</v>
      </c>
    </row>
    <row r="468" spans="1:20" x14ac:dyDescent="0.25">
      <c r="A468" s="1">
        <v>43521</v>
      </c>
      <c r="B468" s="2">
        <v>0.4050347222222222</v>
      </c>
      <c r="C468" t="str">
        <f xml:space="preserve"> "000009"</f>
        <v>000009</v>
      </c>
      <c r="D468" t="s">
        <v>278</v>
      </c>
      <c r="E468" t="s">
        <v>26</v>
      </c>
      <c r="F468">
        <v>600</v>
      </c>
      <c r="G468">
        <v>5.09</v>
      </c>
      <c r="H468">
        <v>3054</v>
      </c>
      <c r="I468">
        <v>-3059</v>
      </c>
      <c r="J468">
        <v>4.7300000000000004</v>
      </c>
      <c r="K468">
        <v>0.27</v>
      </c>
      <c r="L468">
        <v>0</v>
      </c>
      <c r="M468">
        <v>0</v>
      </c>
      <c r="N468">
        <v>600</v>
      </c>
      <c r="O468">
        <v>6262.64</v>
      </c>
      <c r="P468" s="3">
        <v>101000004945417</v>
      </c>
      <c r="Q468" t="str">
        <f xml:space="preserve"> "0176161559"</f>
        <v>0176161559</v>
      </c>
      <c r="R468" t="s">
        <v>317</v>
      </c>
      <c r="S468" t="s">
        <v>15</v>
      </c>
      <c r="T468" t="s">
        <v>16</v>
      </c>
    </row>
    <row r="469" spans="1:20" x14ac:dyDescent="0.25">
      <c r="A469" s="1">
        <v>43518</v>
      </c>
      <c r="B469" s="2">
        <v>0.393125</v>
      </c>
      <c r="C469" t="s">
        <v>34</v>
      </c>
      <c r="D469" t="s">
        <v>34</v>
      </c>
      <c r="E469" t="s">
        <v>107</v>
      </c>
      <c r="F469">
        <v>0</v>
      </c>
      <c r="G469">
        <v>0</v>
      </c>
      <c r="H469">
        <v>0</v>
      </c>
      <c r="I469">
        <v>9000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9321.64</v>
      </c>
      <c r="P469" s="3">
        <v>0</v>
      </c>
      <c r="Q469" t="s">
        <v>34</v>
      </c>
      <c r="R469" t="s">
        <v>34</v>
      </c>
      <c r="S469" t="s">
        <v>34</v>
      </c>
      <c r="T469" t="s">
        <v>34</v>
      </c>
    </row>
    <row r="470" spans="1:20" x14ac:dyDescent="0.25">
      <c r="A470" s="1">
        <v>43516</v>
      </c>
      <c r="B470" s="2">
        <v>0.40792824074074074</v>
      </c>
      <c r="C470" t="str">
        <f xml:space="preserve"> "600518"</f>
        <v>600518</v>
      </c>
      <c r="D470" t="s">
        <v>267</v>
      </c>
      <c r="E470" t="s">
        <v>26</v>
      </c>
      <c r="F470">
        <v>1800</v>
      </c>
      <c r="G470">
        <v>9.85</v>
      </c>
      <c r="H470">
        <v>17730</v>
      </c>
      <c r="I470">
        <v>-17735.36</v>
      </c>
      <c r="J470">
        <v>3.78</v>
      </c>
      <c r="K470">
        <v>1.22</v>
      </c>
      <c r="L470">
        <v>0</v>
      </c>
      <c r="M470">
        <v>0.36</v>
      </c>
      <c r="N470">
        <v>1800</v>
      </c>
      <c r="O470">
        <v>321.64</v>
      </c>
      <c r="P470" s="3">
        <v>2548175</v>
      </c>
      <c r="Q470" t="s">
        <v>21</v>
      </c>
      <c r="R470" t="str">
        <f xml:space="preserve"> "1057020222"</f>
        <v>1057020222</v>
      </c>
      <c r="S470" t="s">
        <v>20</v>
      </c>
      <c r="T470" t="s">
        <v>16</v>
      </c>
    </row>
    <row r="471" spans="1:20" x14ac:dyDescent="0.25">
      <c r="A471" s="1">
        <v>43516</v>
      </c>
      <c r="B471" s="2">
        <v>0.40729166666666666</v>
      </c>
      <c r="C471" t="str">
        <f xml:space="preserve"> "000636"</f>
        <v>000636</v>
      </c>
      <c r="D471" t="s">
        <v>180</v>
      </c>
      <c r="E471" t="s">
        <v>26</v>
      </c>
      <c r="F471">
        <v>1100</v>
      </c>
      <c r="G471">
        <v>14.58</v>
      </c>
      <c r="H471">
        <v>16038</v>
      </c>
      <c r="I471">
        <v>-16043</v>
      </c>
      <c r="J471">
        <v>3.58</v>
      </c>
      <c r="K471">
        <v>1.42</v>
      </c>
      <c r="L471">
        <v>0</v>
      </c>
      <c r="M471">
        <v>0</v>
      </c>
      <c r="N471">
        <v>1100</v>
      </c>
      <c r="O471">
        <v>18057</v>
      </c>
      <c r="P471" s="3">
        <v>102000003358786</v>
      </c>
      <c r="Q471" t="str">
        <f xml:space="preserve"> "0176161559"</f>
        <v>0176161559</v>
      </c>
      <c r="R471" t="s">
        <v>318</v>
      </c>
      <c r="S471" t="s">
        <v>15</v>
      </c>
      <c r="T471" t="s">
        <v>16</v>
      </c>
    </row>
    <row r="472" spans="1:20" x14ac:dyDescent="0.25">
      <c r="A472" s="1">
        <v>43516</v>
      </c>
      <c r="B472" s="2">
        <v>0.40262731481481479</v>
      </c>
      <c r="C472" t="s">
        <v>34</v>
      </c>
      <c r="D472" t="s">
        <v>34</v>
      </c>
      <c r="E472" t="s">
        <v>107</v>
      </c>
      <c r="F472">
        <v>0</v>
      </c>
      <c r="G472">
        <v>0</v>
      </c>
      <c r="H472">
        <v>0</v>
      </c>
      <c r="I472">
        <v>33000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34100</v>
      </c>
      <c r="P472" s="3">
        <v>0</v>
      </c>
      <c r="Q472" t="s">
        <v>34</v>
      </c>
      <c r="R472" t="s">
        <v>34</v>
      </c>
      <c r="S472" t="s">
        <v>34</v>
      </c>
      <c r="T472" t="s">
        <v>34</v>
      </c>
    </row>
    <row r="473" spans="1:20" x14ac:dyDescent="0.25">
      <c r="A473" s="1">
        <v>43516</v>
      </c>
      <c r="B473" s="2">
        <v>0.39914351851851854</v>
      </c>
      <c r="C473" t="str">
        <f xml:space="preserve"> "799999"</f>
        <v>799999</v>
      </c>
      <c r="D473" t="s">
        <v>319</v>
      </c>
      <c r="E473" t="s">
        <v>320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321.64</v>
      </c>
      <c r="P473" s="3">
        <v>13516033</v>
      </c>
      <c r="Q473" t="s">
        <v>21</v>
      </c>
      <c r="R473" t="str">
        <f xml:space="preserve"> "1057010670"</f>
        <v>1057010670</v>
      </c>
      <c r="S473" t="s">
        <v>20</v>
      </c>
      <c r="T473" t="s">
        <v>16</v>
      </c>
    </row>
    <row r="474" spans="1:20" x14ac:dyDescent="0.25">
      <c r="A474" s="1">
        <v>43515</v>
      </c>
      <c r="B474" s="2">
        <v>0.44579861111111113</v>
      </c>
      <c r="C474" t="s">
        <v>34</v>
      </c>
      <c r="D474" t="s">
        <v>34</v>
      </c>
      <c r="E474" t="s">
        <v>107</v>
      </c>
      <c r="F474">
        <v>0</v>
      </c>
      <c r="G474">
        <v>0</v>
      </c>
      <c r="H474">
        <v>0</v>
      </c>
      <c r="I474">
        <v>1100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1100</v>
      </c>
      <c r="P474" s="3">
        <v>0</v>
      </c>
      <c r="Q474" t="s">
        <v>34</v>
      </c>
      <c r="R474" t="s">
        <v>34</v>
      </c>
      <c r="S474" t="s">
        <v>34</v>
      </c>
      <c r="T474" t="s">
        <v>34</v>
      </c>
    </row>
    <row r="475" spans="1:20" x14ac:dyDescent="0.25">
      <c r="H475">
        <f>SUM(H2:H474)</f>
        <v>8791382.0899999999</v>
      </c>
      <c r="J475">
        <f t="shared" ref="J475:M475" si="5">SUM(J2:J474)</f>
        <v>1199.6899999999998</v>
      </c>
      <c r="K475">
        <f t="shared" si="5"/>
        <v>312.16999999999973</v>
      </c>
      <c r="L475">
        <f t="shared" si="5"/>
        <v>1829.2400000000002</v>
      </c>
      <c r="M475">
        <f t="shared" si="5"/>
        <v>39.869999999999997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B8384-201D-4067-8694-1F895089E279}">
  <dimension ref="A1"/>
  <sheetViews>
    <sheetView tabSelected="1" workbookViewId="0"/>
  </sheetViews>
  <sheetFormatPr defaultRowHeight="13.8" x14ac:dyDescent="0.2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36"/>
  <sheetViews>
    <sheetView workbookViewId="0">
      <pane ySplit="1" topLeftCell="A74" activePane="bottomLeft" state="frozen"/>
      <selection pane="bottomLeft" activeCell="I338" sqref="I338"/>
    </sheetView>
  </sheetViews>
  <sheetFormatPr defaultRowHeight="13.8" x14ac:dyDescent="0.25"/>
  <cols>
    <col min="1" max="1" width="13.6640625" customWidth="1"/>
    <col min="4" max="4" width="11.21875" customWidth="1"/>
    <col min="5" max="5" width="12" customWidth="1"/>
    <col min="8" max="8" width="12.44140625" customWidth="1"/>
    <col min="9" max="9" width="12.77734375" customWidth="1"/>
    <col min="16" max="16" width="25.21875" style="3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46</v>
      </c>
      <c r="F1" t="s">
        <v>7</v>
      </c>
      <c r="G1" t="s">
        <v>8</v>
      </c>
      <c r="H1" t="s">
        <v>9</v>
      </c>
      <c r="I1" t="s">
        <v>4</v>
      </c>
      <c r="J1" t="s">
        <v>47</v>
      </c>
      <c r="K1" t="s">
        <v>48</v>
      </c>
      <c r="L1" t="s">
        <v>49</v>
      </c>
      <c r="M1" t="s">
        <v>50</v>
      </c>
      <c r="N1" t="s">
        <v>6</v>
      </c>
      <c r="O1" t="s">
        <v>5</v>
      </c>
      <c r="P1" s="3" t="s">
        <v>51</v>
      </c>
      <c r="Q1" t="s">
        <v>11</v>
      </c>
      <c r="R1" t="s">
        <v>52</v>
      </c>
      <c r="S1" t="s">
        <v>10</v>
      </c>
      <c r="T1" t="s">
        <v>12</v>
      </c>
    </row>
    <row r="2" spans="1:20" x14ac:dyDescent="0.25">
      <c r="A2" s="1">
        <v>43810</v>
      </c>
      <c r="B2" s="2">
        <v>0.625</v>
      </c>
      <c r="C2" t="str">
        <f xml:space="preserve"> "300807"</f>
        <v>300807</v>
      </c>
      <c r="D2" t="s">
        <v>13</v>
      </c>
      <c r="E2" t="s">
        <v>14</v>
      </c>
      <c r="F2">
        <v>500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500</v>
      </c>
      <c r="O2">
        <v>568.69000000000005</v>
      </c>
      <c r="P2" s="3" t="s">
        <v>34</v>
      </c>
      <c r="Q2" t="str">
        <f xml:space="preserve"> "0176161559"</f>
        <v>0176161559</v>
      </c>
      <c r="R2" t="s">
        <v>53</v>
      </c>
      <c r="S2" t="s">
        <v>15</v>
      </c>
      <c r="T2" t="s">
        <v>16</v>
      </c>
    </row>
    <row r="3" spans="1:20" x14ac:dyDescent="0.25">
      <c r="A3" s="1">
        <v>43808</v>
      </c>
      <c r="B3" s="2">
        <v>0.81778935185185186</v>
      </c>
      <c r="C3" t="str">
        <f xml:space="preserve"> "300807"</f>
        <v>300807</v>
      </c>
      <c r="D3" t="s">
        <v>13</v>
      </c>
      <c r="E3" t="s">
        <v>17</v>
      </c>
      <c r="F3">
        <v>500</v>
      </c>
      <c r="G3">
        <v>17.68</v>
      </c>
      <c r="H3">
        <v>8840</v>
      </c>
      <c r="I3">
        <v>-8840</v>
      </c>
      <c r="J3">
        <v>0</v>
      </c>
      <c r="K3">
        <v>0</v>
      </c>
      <c r="L3">
        <v>0</v>
      </c>
      <c r="M3">
        <v>0</v>
      </c>
      <c r="N3">
        <v>0</v>
      </c>
      <c r="O3">
        <v>568.69000000000005</v>
      </c>
      <c r="P3" s="3" t="s">
        <v>34</v>
      </c>
      <c r="Q3" t="str">
        <f xml:space="preserve"> "0176161559"</f>
        <v>0176161559</v>
      </c>
      <c r="R3" t="s">
        <v>53</v>
      </c>
      <c r="S3" t="s">
        <v>15</v>
      </c>
      <c r="T3" t="s">
        <v>16</v>
      </c>
    </row>
    <row r="4" spans="1:20" x14ac:dyDescent="0.25">
      <c r="A4" s="1">
        <v>43808</v>
      </c>
      <c r="B4" s="2">
        <v>0.5649305555555556</v>
      </c>
      <c r="C4" t="str">
        <f xml:space="preserve"> "600115"</f>
        <v>600115</v>
      </c>
      <c r="D4" t="s">
        <v>18</v>
      </c>
      <c r="E4" t="s">
        <v>19</v>
      </c>
      <c r="F4">
        <v>1800</v>
      </c>
      <c r="G4">
        <v>5.12</v>
      </c>
      <c r="H4">
        <v>9216</v>
      </c>
      <c r="I4">
        <v>9201.6</v>
      </c>
      <c r="J4">
        <v>4.37</v>
      </c>
      <c r="K4">
        <v>0.63</v>
      </c>
      <c r="L4">
        <v>9.2200000000000006</v>
      </c>
      <c r="M4">
        <v>0.18</v>
      </c>
      <c r="N4">
        <v>16500</v>
      </c>
      <c r="O4">
        <v>9408.69</v>
      </c>
      <c r="P4" s="3">
        <v>8227274</v>
      </c>
      <c r="Q4" t="s">
        <v>21</v>
      </c>
      <c r="R4" t="str">
        <f xml:space="preserve"> "1057036680"</f>
        <v>1057036680</v>
      </c>
      <c r="S4" t="s">
        <v>20</v>
      </c>
      <c r="T4" t="s">
        <v>16</v>
      </c>
    </row>
    <row r="5" spans="1:20" x14ac:dyDescent="0.25">
      <c r="A5" s="1">
        <v>43805</v>
      </c>
      <c r="B5" s="2">
        <v>0.83041666666666669</v>
      </c>
      <c r="C5" t="str">
        <f xml:space="preserve"> "072806"</f>
        <v>072806</v>
      </c>
      <c r="D5" t="s">
        <v>22</v>
      </c>
      <c r="E5" t="s">
        <v>17</v>
      </c>
      <c r="F5">
        <v>10</v>
      </c>
      <c r="G5">
        <v>100</v>
      </c>
      <c r="H5">
        <v>1000</v>
      </c>
      <c r="I5">
        <v>-1000</v>
      </c>
      <c r="J5">
        <v>0</v>
      </c>
      <c r="K5">
        <v>0</v>
      </c>
      <c r="L5">
        <v>0</v>
      </c>
      <c r="M5">
        <v>0</v>
      </c>
      <c r="N5">
        <v>0</v>
      </c>
      <c r="O5">
        <v>207.09</v>
      </c>
      <c r="P5" s="3">
        <f>--W7</f>
        <v>0</v>
      </c>
      <c r="Q5" t="str">
        <f xml:space="preserve"> "0176161559"</f>
        <v>0176161559</v>
      </c>
      <c r="R5" t="s">
        <v>54</v>
      </c>
      <c r="S5" t="s">
        <v>15</v>
      </c>
      <c r="T5" t="s">
        <v>16</v>
      </c>
    </row>
    <row r="6" spans="1:20" x14ac:dyDescent="0.25">
      <c r="A6" s="1">
        <v>43803</v>
      </c>
      <c r="B6" s="2">
        <v>0.57943287037037039</v>
      </c>
      <c r="C6" t="str">
        <f xml:space="preserve"> "159944"</f>
        <v>159944</v>
      </c>
      <c r="D6" t="s">
        <v>25</v>
      </c>
      <c r="E6" t="s">
        <v>19</v>
      </c>
      <c r="F6">
        <v>300</v>
      </c>
      <c r="G6">
        <v>0.70399999999999996</v>
      </c>
      <c r="H6">
        <v>211.2</v>
      </c>
      <c r="I6">
        <v>211.16</v>
      </c>
      <c r="J6">
        <v>0.03</v>
      </c>
      <c r="K6">
        <v>0.01</v>
      </c>
      <c r="L6">
        <v>0</v>
      </c>
      <c r="M6">
        <v>0</v>
      </c>
      <c r="N6">
        <v>32700</v>
      </c>
      <c r="O6">
        <v>1207.0899999999999</v>
      </c>
      <c r="P6" s="3">
        <v>101000012324545</v>
      </c>
      <c r="Q6" t="str">
        <f xml:space="preserve"> "0176161559"</f>
        <v>0176161559</v>
      </c>
      <c r="R6" t="s">
        <v>56</v>
      </c>
      <c r="S6" t="s">
        <v>15</v>
      </c>
      <c r="T6" t="s">
        <v>16</v>
      </c>
    </row>
    <row r="7" spans="1:20" x14ac:dyDescent="0.25">
      <c r="A7" s="1">
        <v>43803</v>
      </c>
      <c r="B7" s="2">
        <v>0.40151620370370367</v>
      </c>
      <c r="C7" t="str">
        <f xml:space="preserve"> "600115"</f>
        <v>600115</v>
      </c>
      <c r="D7" t="s">
        <v>18</v>
      </c>
      <c r="E7" t="s">
        <v>26</v>
      </c>
      <c r="F7">
        <v>3700</v>
      </c>
      <c r="G7">
        <v>5.0599999999999996</v>
      </c>
      <c r="H7">
        <v>18722</v>
      </c>
      <c r="I7">
        <v>-18727.37</v>
      </c>
      <c r="J7">
        <v>3.72</v>
      </c>
      <c r="K7">
        <v>1.28</v>
      </c>
      <c r="L7">
        <v>0</v>
      </c>
      <c r="M7">
        <v>0.37</v>
      </c>
      <c r="N7">
        <v>18300</v>
      </c>
      <c r="O7">
        <v>995.93</v>
      </c>
      <c r="P7" s="3">
        <v>2242399</v>
      </c>
      <c r="Q7" t="s">
        <v>21</v>
      </c>
      <c r="R7" t="str">
        <f xml:space="preserve"> "1057008276"</f>
        <v>1057008276</v>
      </c>
      <c r="S7" t="s">
        <v>20</v>
      </c>
      <c r="T7" t="s">
        <v>16</v>
      </c>
    </row>
    <row r="8" spans="1:20" x14ac:dyDescent="0.25">
      <c r="A8" s="1">
        <v>43803</v>
      </c>
      <c r="B8" s="2">
        <v>0.40068287037037037</v>
      </c>
      <c r="C8" t="str">
        <f xml:space="preserve"> "159944"</f>
        <v>159944</v>
      </c>
      <c r="D8" t="s">
        <v>25</v>
      </c>
      <c r="E8" t="s">
        <v>19</v>
      </c>
      <c r="F8">
        <v>1000</v>
      </c>
      <c r="G8">
        <v>0.70899999999999996</v>
      </c>
      <c r="H8">
        <v>709</v>
      </c>
      <c r="I8">
        <v>708.87</v>
      </c>
      <c r="J8">
        <v>0.1</v>
      </c>
      <c r="K8">
        <v>0.03</v>
      </c>
      <c r="L8">
        <v>0</v>
      </c>
      <c r="M8">
        <v>0</v>
      </c>
      <c r="N8">
        <v>33000</v>
      </c>
      <c r="O8">
        <v>19723.3</v>
      </c>
      <c r="P8" s="3">
        <v>101000006633913</v>
      </c>
      <c r="Q8" t="str">
        <f t="shared" ref="Q8:Q18" si="0" xml:space="preserve"> "0176161559"</f>
        <v>0176161559</v>
      </c>
      <c r="R8" t="s">
        <v>57</v>
      </c>
      <c r="S8" t="s">
        <v>15</v>
      </c>
      <c r="T8" t="s">
        <v>16</v>
      </c>
    </row>
    <row r="9" spans="1:20" x14ac:dyDescent="0.25">
      <c r="A9" s="1">
        <v>43801</v>
      </c>
      <c r="B9" s="2">
        <v>0.57182870370370364</v>
      </c>
      <c r="C9" t="str">
        <f xml:space="preserve"> "002508"</f>
        <v>002508</v>
      </c>
      <c r="D9" t="s">
        <v>28</v>
      </c>
      <c r="E9" t="s">
        <v>19</v>
      </c>
      <c r="F9">
        <v>600</v>
      </c>
      <c r="G9">
        <v>29.72</v>
      </c>
      <c r="H9">
        <v>17832</v>
      </c>
      <c r="I9">
        <v>17809.18</v>
      </c>
      <c r="J9">
        <v>3.42</v>
      </c>
      <c r="K9">
        <v>1.58</v>
      </c>
      <c r="L9">
        <v>17.82</v>
      </c>
      <c r="M9">
        <v>0</v>
      </c>
      <c r="N9">
        <v>0</v>
      </c>
      <c r="O9">
        <v>19013.22</v>
      </c>
      <c r="P9" s="3" t="s">
        <v>321</v>
      </c>
      <c r="Q9" t="str">
        <f t="shared" si="0"/>
        <v>0176161559</v>
      </c>
      <c r="R9" t="s">
        <v>59</v>
      </c>
      <c r="S9" t="s">
        <v>15</v>
      </c>
      <c r="T9" t="s">
        <v>16</v>
      </c>
    </row>
    <row r="10" spans="1:20" x14ac:dyDescent="0.25">
      <c r="A10" s="1">
        <v>43801</v>
      </c>
      <c r="B10" s="2">
        <v>0.41130787037037037</v>
      </c>
      <c r="C10" t="str">
        <f xml:space="preserve"> "300383"</f>
        <v>300383</v>
      </c>
      <c r="D10" t="s">
        <v>29</v>
      </c>
      <c r="E10" t="s">
        <v>26</v>
      </c>
      <c r="F10">
        <v>600</v>
      </c>
      <c r="G10">
        <v>19.36</v>
      </c>
      <c r="H10">
        <v>11616</v>
      </c>
      <c r="I10">
        <v>-11621</v>
      </c>
      <c r="J10">
        <v>3.97</v>
      </c>
      <c r="K10">
        <v>1.03</v>
      </c>
      <c r="L10">
        <v>0</v>
      </c>
      <c r="M10">
        <v>0</v>
      </c>
      <c r="N10">
        <v>1300</v>
      </c>
      <c r="O10">
        <v>1204.04</v>
      </c>
      <c r="P10" s="3">
        <v>103000003349451</v>
      </c>
      <c r="Q10" t="str">
        <f t="shared" si="0"/>
        <v>0176161559</v>
      </c>
      <c r="R10" t="s">
        <v>60</v>
      </c>
      <c r="S10" t="s">
        <v>15</v>
      </c>
      <c r="T10" t="s">
        <v>16</v>
      </c>
    </row>
    <row r="11" spans="1:20" x14ac:dyDescent="0.25">
      <c r="A11" s="1">
        <v>43798</v>
      </c>
      <c r="B11" s="2">
        <v>0.44025462962962963</v>
      </c>
      <c r="C11" t="str">
        <f xml:space="preserve"> "300567"</f>
        <v>300567</v>
      </c>
      <c r="D11" t="s">
        <v>30</v>
      </c>
      <c r="E11" t="s">
        <v>26</v>
      </c>
      <c r="F11">
        <v>200</v>
      </c>
      <c r="G11">
        <v>40.74</v>
      </c>
      <c r="H11">
        <v>8148</v>
      </c>
      <c r="I11">
        <v>-8153</v>
      </c>
      <c r="J11">
        <v>4.28</v>
      </c>
      <c r="K11">
        <v>0.72</v>
      </c>
      <c r="L11">
        <v>0</v>
      </c>
      <c r="M11">
        <v>0</v>
      </c>
      <c r="N11">
        <v>400</v>
      </c>
      <c r="O11">
        <v>12824.21</v>
      </c>
      <c r="P11" s="3">
        <v>102000006334783</v>
      </c>
      <c r="Q11" t="str">
        <f t="shared" si="0"/>
        <v>0176161559</v>
      </c>
      <c r="R11" t="s">
        <v>61</v>
      </c>
      <c r="S11" t="s">
        <v>15</v>
      </c>
      <c r="T11" t="s">
        <v>16</v>
      </c>
    </row>
    <row r="12" spans="1:20" x14ac:dyDescent="0.25">
      <c r="A12" s="1">
        <v>43798</v>
      </c>
      <c r="B12" s="2">
        <v>0.4229282407407407</v>
      </c>
      <c r="C12" t="str">
        <f xml:space="preserve"> "000895"</f>
        <v>000895</v>
      </c>
      <c r="D12" t="s">
        <v>31</v>
      </c>
      <c r="E12" t="s">
        <v>19</v>
      </c>
      <c r="F12">
        <v>600</v>
      </c>
      <c r="G12">
        <v>31.38</v>
      </c>
      <c r="H12">
        <v>18828</v>
      </c>
      <c r="I12">
        <v>18804.169999999998</v>
      </c>
      <c r="J12">
        <v>3.32</v>
      </c>
      <c r="K12">
        <v>1.68</v>
      </c>
      <c r="L12">
        <v>18.829999999999998</v>
      </c>
      <c r="M12">
        <v>0</v>
      </c>
      <c r="N12">
        <v>0</v>
      </c>
      <c r="O12">
        <v>20977.21</v>
      </c>
      <c r="P12" s="3">
        <v>102000004755522</v>
      </c>
      <c r="Q12" t="str">
        <f t="shared" si="0"/>
        <v>0176161559</v>
      </c>
      <c r="R12" t="s">
        <v>62</v>
      </c>
      <c r="S12" t="s">
        <v>15</v>
      </c>
      <c r="T12" t="s">
        <v>16</v>
      </c>
    </row>
    <row r="13" spans="1:20" x14ac:dyDescent="0.25">
      <c r="A13" s="1">
        <v>43798</v>
      </c>
      <c r="B13" s="2">
        <v>0.41909722222222223</v>
      </c>
      <c r="C13" t="str">
        <f xml:space="preserve"> "002891"</f>
        <v>002891</v>
      </c>
      <c r="D13" t="s">
        <v>32</v>
      </c>
      <c r="E13" t="s">
        <v>26</v>
      </c>
      <c r="F13">
        <v>700</v>
      </c>
      <c r="G13">
        <v>23.55</v>
      </c>
      <c r="H13">
        <v>16485</v>
      </c>
      <c r="I13">
        <v>-16490</v>
      </c>
      <c r="J13">
        <v>3.54</v>
      </c>
      <c r="K13">
        <v>1.46</v>
      </c>
      <c r="L13">
        <v>0</v>
      </c>
      <c r="M13">
        <v>0</v>
      </c>
      <c r="N13">
        <v>700</v>
      </c>
      <c r="O13">
        <v>2173.04</v>
      </c>
      <c r="P13" s="3">
        <v>104000004328468</v>
      </c>
      <c r="Q13" t="str">
        <f t="shared" si="0"/>
        <v>0176161559</v>
      </c>
      <c r="R13" t="s">
        <v>63</v>
      </c>
      <c r="S13" t="s">
        <v>15</v>
      </c>
      <c r="T13" t="s">
        <v>16</v>
      </c>
    </row>
    <row r="14" spans="1:20" x14ac:dyDescent="0.25">
      <c r="A14" s="1">
        <v>43797</v>
      </c>
      <c r="B14" s="2">
        <v>0.62160879629629628</v>
      </c>
      <c r="C14" t="str">
        <f xml:space="preserve"> "000895"</f>
        <v>000895</v>
      </c>
      <c r="D14" t="s">
        <v>31</v>
      </c>
      <c r="E14" t="s">
        <v>19</v>
      </c>
      <c r="F14">
        <v>600</v>
      </c>
      <c r="G14">
        <v>31.04</v>
      </c>
      <c r="H14">
        <v>18624</v>
      </c>
      <c r="I14">
        <v>18600.38</v>
      </c>
      <c r="J14">
        <v>3.35</v>
      </c>
      <c r="K14">
        <v>1.65</v>
      </c>
      <c r="L14">
        <v>18.62</v>
      </c>
      <c r="M14">
        <v>0</v>
      </c>
      <c r="N14">
        <v>600</v>
      </c>
      <c r="O14">
        <v>18663.04</v>
      </c>
      <c r="P14" s="3">
        <v>104000014821116</v>
      </c>
      <c r="Q14" t="str">
        <f t="shared" si="0"/>
        <v>0176161559</v>
      </c>
      <c r="R14" t="s">
        <v>64</v>
      </c>
      <c r="S14" t="s">
        <v>15</v>
      </c>
      <c r="T14" t="s">
        <v>16</v>
      </c>
    </row>
    <row r="15" spans="1:20" x14ac:dyDescent="0.25">
      <c r="A15" s="1">
        <v>43797</v>
      </c>
      <c r="B15" s="2">
        <v>0.39562499999999995</v>
      </c>
      <c r="C15" t="str">
        <f xml:space="preserve"> "159944"</f>
        <v>159944</v>
      </c>
      <c r="D15" t="s">
        <v>25</v>
      </c>
      <c r="E15" t="s">
        <v>26</v>
      </c>
      <c r="F15">
        <v>700</v>
      </c>
      <c r="G15">
        <v>0.68400000000000005</v>
      </c>
      <c r="H15">
        <v>478.8</v>
      </c>
      <c r="I15">
        <v>-478.89</v>
      </c>
      <c r="J15">
        <v>7.0000000000000007E-2</v>
      </c>
      <c r="K15">
        <v>0.02</v>
      </c>
      <c r="L15">
        <v>0</v>
      </c>
      <c r="M15">
        <v>0</v>
      </c>
      <c r="N15">
        <v>34000</v>
      </c>
      <c r="O15">
        <v>62.66</v>
      </c>
      <c r="P15" s="3">
        <v>104000009633315</v>
      </c>
      <c r="Q15" t="str">
        <f t="shared" si="0"/>
        <v>0176161559</v>
      </c>
      <c r="R15" t="s">
        <v>65</v>
      </c>
      <c r="S15" t="s">
        <v>15</v>
      </c>
      <c r="T15" t="s">
        <v>16</v>
      </c>
    </row>
    <row r="16" spans="1:20" x14ac:dyDescent="0.25">
      <c r="A16" s="1">
        <v>43796</v>
      </c>
      <c r="B16" s="2">
        <v>0.62231481481481488</v>
      </c>
      <c r="C16" t="str">
        <f xml:space="preserve"> "300567"</f>
        <v>300567</v>
      </c>
      <c r="D16" t="s">
        <v>30</v>
      </c>
      <c r="E16" t="s">
        <v>26</v>
      </c>
      <c r="F16">
        <v>200</v>
      </c>
      <c r="G16">
        <v>39.07</v>
      </c>
      <c r="H16">
        <v>7814</v>
      </c>
      <c r="I16">
        <v>-7819</v>
      </c>
      <c r="J16">
        <v>4.3</v>
      </c>
      <c r="K16">
        <v>0.7</v>
      </c>
      <c r="L16">
        <v>0</v>
      </c>
      <c r="M16">
        <v>0</v>
      </c>
      <c r="N16">
        <v>200</v>
      </c>
      <c r="O16">
        <v>541.54999999999995</v>
      </c>
      <c r="P16" s="3">
        <v>102000015818434</v>
      </c>
      <c r="Q16" t="str">
        <f t="shared" si="0"/>
        <v>0176161559</v>
      </c>
      <c r="R16" t="s">
        <v>66</v>
      </c>
      <c r="S16" t="s">
        <v>15</v>
      </c>
      <c r="T16" t="s">
        <v>16</v>
      </c>
    </row>
    <row r="17" spans="1:20" x14ac:dyDescent="0.25">
      <c r="A17" s="1">
        <v>43796</v>
      </c>
      <c r="B17" s="2">
        <v>0.43695601851851856</v>
      </c>
      <c r="C17" t="str">
        <f xml:space="preserve"> "300383"</f>
        <v>300383</v>
      </c>
      <c r="D17" t="s">
        <v>29</v>
      </c>
      <c r="E17" t="s">
        <v>26</v>
      </c>
      <c r="F17">
        <v>700</v>
      </c>
      <c r="G17">
        <v>19.350000000000001</v>
      </c>
      <c r="H17">
        <v>13545</v>
      </c>
      <c r="I17">
        <v>-13550</v>
      </c>
      <c r="J17">
        <v>3.8</v>
      </c>
      <c r="K17">
        <v>1.2</v>
      </c>
      <c r="L17">
        <v>0</v>
      </c>
      <c r="M17">
        <v>0</v>
      </c>
      <c r="N17">
        <v>700</v>
      </c>
      <c r="O17">
        <v>8360.5499999999993</v>
      </c>
      <c r="P17" s="3">
        <v>101000007777745</v>
      </c>
      <c r="Q17" t="str">
        <f t="shared" si="0"/>
        <v>0176161559</v>
      </c>
      <c r="R17" t="s">
        <v>67</v>
      </c>
      <c r="S17" t="s">
        <v>15</v>
      </c>
      <c r="T17" t="s">
        <v>16</v>
      </c>
    </row>
    <row r="18" spans="1:20" x14ac:dyDescent="0.25">
      <c r="A18" s="1">
        <v>43796</v>
      </c>
      <c r="B18" s="2">
        <v>0.43281249999999999</v>
      </c>
      <c r="C18" t="str">
        <f xml:space="preserve"> "000338"</f>
        <v>000338</v>
      </c>
      <c r="D18" t="s">
        <v>33</v>
      </c>
      <c r="E18" t="s">
        <v>19</v>
      </c>
      <c r="F18">
        <v>1600</v>
      </c>
      <c r="G18">
        <v>13.4</v>
      </c>
      <c r="H18">
        <v>21440</v>
      </c>
      <c r="I18">
        <v>21413.56</v>
      </c>
      <c r="J18">
        <v>3.1</v>
      </c>
      <c r="K18">
        <v>1.9</v>
      </c>
      <c r="L18">
        <v>21.44</v>
      </c>
      <c r="M18">
        <v>0</v>
      </c>
      <c r="N18">
        <v>0</v>
      </c>
      <c r="O18">
        <v>21910.55</v>
      </c>
      <c r="P18" s="3">
        <v>104000006501669</v>
      </c>
      <c r="Q18" t="str">
        <f t="shared" si="0"/>
        <v>0176161559</v>
      </c>
      <c r="R18" t="s">
        <v>68</v>
      </c>
      <c r="S18" t="s">
        <v>15</v>
      </c>
      <c r="T18" t="s">
        <v>16</v>
      </c>
    </row>
    <row r="19" spans="1:20" x14ac:dyDescent="0.25">
      <c r="A19" s="1">
        <v>43796</v>
      </c>
      <c r="B19" s="2">
        <v>0</v>
      </c>
      <c r="C19" t="str">
        <f xml:space="preserve"> "601318"</f>
        <v>601318</v>
      </c>
      <c r="D19" t="s">
        <v>36</v>
      </c>
      <c r="E19" t="s">
        <v>37</v>
      </c>
      <c r="F19">
        <v>0</v>
      </c>
      <c r="G19">
        <v>0</v>
      </c>
      <c r="H19">
        <v>0</v>
      </c>
      <c r="I19">
        <v>-22</v>
      </c>
      <c r="J19">
        <v>0</v>
      </c>
      <c r="K19">
        <v>0</v>
      </c>
      <c r="L19">
        <v>0</v>
      </c>
      <c r="M19">
        <v>0</v>
      </c>
      <c r="N19">
        <v>0</v>
      </c>
      <c r="O19">
        <v>519.49</v>
      </c>
      <c r="P19" s="3" t="s">
        <v>34</v>
      </c>
      <c r="Q19" t="s">
        <v>21</v>
      </c>
      <c r="R19" t="s">
        <v>34</v>
      </c>
      <c r="S19" t="s">
        <v>20</v>
      </c>
      <c r="T19" t="s">
        <v>16</v>
      </c>
    </row>
    <row r="20" spans="1:20" x14ac:dyDescent="0.25">
      <c r="A20" s="1">
        <v>43796</v>
      </c>
      <c r="B20" s="2">
        <v>0</v>
      </c>
      <c r="C20" t="str">
        <f xml:space="preserve"> "601318"</f>
        <v>601318</v>
      </c>
      <c r="D20" t="s">
        <v>36</v>
      </c>
      <c r="E20" t="s">
        <v>37</v>
      </c>
      <c r="F20">
        <v>0</v>
      </c>
      <c r="G20">
        <v>0</v>
      </c>
      <c r="H20">
        <v>0</v>
      </c>
      <c r="I20">
        <v>-15</v>
      </c>
      <c r="J20">
        <v>0</v>
      </c>
      <c r="K20">
        <v>0</v>
      </c>
      <c r="L20">
        <v>0</v>
      </c>
      <c r="M20">
        <v>0</v>
      </c>
      <c r="N20">
        <v>0</v>
      </c>
      <c r="O20">
        <v>504.49</v>
      </c>
      <c r="P20" s="3" t="s">
        <v>34</v>
      </c>
      <c r="Q20" t="s">
        <v>21</v>
      </c>
      <c r="R20" t="s">
        <v>34</v>
      </c>
      <c r="S20" t="s">
        <v>20</v>
      </c>
      <c r="T20" t="s">
        <v>16</v>
      </c>
    </row>
    <row r="21" spans="1:20" x14ac:dyDescent="0.25">
      <c r="A21" s="1">
        <v>43796</v>
      </c>
      <c r="B21" s="2">
        <v>0</v>
      </c>
      <c r="C21" t="str">
        <f xml:space="preserve"> "601318"</f>
        <v>601318</v>
      </c>
      <c r="D21" t="s">
        <v>36</v>
      </c>
      <c r="E21" t="s">
        <v>37</v>
      </c>
      <c r="F21">
        <v>0</v>
      </c>
      <c r="G21">
        <v>0</v>
      </c>
      <c r="H21">
        <v>0</v>
      </c>
      <c r="I21">
        <v>-7.5</v>
      </c>
      <c r="J21">
        <v>0</v>
      </c>
      <c r="K21">
        <v>0</v>
      </c>
      <c r="L21">
        <v>0</v>
      </c>
      <c r="M21">
        <v>0</v>
      </c>
      <c r="N21">
        <v>0</v>
      </c>
      <c r="O21">
        <v>496.99</v>
      </c>
      <c r="P21" s="3" t="s">
        <v>34</v>
      </c>
      <c r="Q21" t="s">
        <v>21</v>
      </c>
      <c r="R21" t="s">
        <v>34</v>
      </c>
      <c r="S21" t="s">
        <v>20</v>
      </c>
      <c r="T21" t="s">
        <v>16</v>
      </c>
    </row>
    <row r="22" spans="1:20" x14ac:dyDescent="0.25">
      <c r="A22" s="1">
        <v>43796</v>
      </c>
      <c r="B22" s="2">
        <v>0</v>
      </c>
      <c r="C22" t="str">
        <f xml:space="preserve"> "601318"</f>
        <v>601318</v>
      </c>
      <c r="D22" t="s">
        <v>36</v>
      </c>
      <c r="E22" t="s">
        <v>37</v>
      </c>
      <c r="F22">
        <v>0</v>
      </c>
      <c r="G22">
        <v>0</v>
      </c>
      <c r="H22">
        <v>0</v>
      </c>
      <c r="I22">
        <v>-22</v>
      </c>
      <c r="J22">
        <v>0</v>
      </c>
      <c r="K22">
        <v>0</v>
      </c>
      <c r="L22">
        <v>0</v>
      </c>
      <c r="M22">
        <v>0</v>
      </c>
      <c r="N22">
        <v>0</v>
      </c>
      <c r="O22">
        <v>556.49</v>
      </c>
      <c r="P22" s="3" t="s">
        <v>34</v>
      </c>
      <c r="Q22" t="s">
        <v>21</v>
      </c>
      <c r="R22" t="s">
        <v>34</v>
      </c>
      <c r="S22" t="s">
        <v>20</v>
      </c>
      <c r="T22" t="s">
        <v>16</v>
      </c>
    </row>
    <row r="23" spans="1:20" x14ac:dyDescent="0.25">
      <c r="A23" s="1">
        <v>43796</v>
      </c>
      <c r="B23" s="2">
        <v>0</v>
      </c>
      <c r="C23" t="str">
        <f xml:space="preserve"> "601318"</f>
        <v>601318</v>
      </c>
      <c r="D23" t="s">
        <v>36</v>
      </c>
      <c r="E23" t="s">
        <v>37</v>
      </c>
      <c r="F23">
        <v>0</v>
      </c>
      <c r="G23">
        <v>0</v>
      </c>
      <c r="H23">
        <v>0</v>
      </c>
      <c r="I23">
        <v>-15</v>
      </c>
      <c r="J23">
        <v>0</v>
      </c>
      <c r="K23">
        <v>0</v>
      </c>
      <c r="L23">
        <v>0</v>
      </c>
      <c r="M23">
        <v>0</v>
      </c>
      <c r="N23">
        <v>0</v>
      </c>
      <c r="O23">
        <v>541.49</v>
      </c>
      <c r="P23" s="3" t="s">
        <v>34</v>
      </c>
      <c r="Q23" t="s">
        <v>21</v>
      </c>
      <c r="R23" t="s">
        <v>34</v>
      </c>
      <c r="S23" t="s">
        <v>20</v>
      </c>
      <c r="T23" t="s">
        <v>16</v>
      </c>
    </row>
    <row r="24" spans="1:20" x14ac:dyDescent="0.25">
      <c r="A24" s="1">
        <v>43795</v>
      </c>
      <c r="B24" s="2">
        <v>0.62424768518518514</v>
      </c>
      <c r="C24" t="str">
        <f xml:space="preserve"> "002035"</f>
        <v>002035</v>
      </c>
      <c r="D24" t="s">
        <v>38</v>
      </c>
      <c r="E24" t="s">
        <v>19</v>
      </c>
      <c r="F24">
        <v>2700</v>
      </c>
      <c r="G24">
        <v>11.64</v>
      </c>
      <c r="H24">
        <v>31428</v>
      </c>
      <c r="I24">
        <v>31390.91</v>
      </c>
      <c r="J24">
        <v>2.87</v>
      </c>
      <c r="K24">
        <v>2.79</v>
      </c>
      <c r="L24">
        <v>31.43</v>
      </c>
      <c r="M24">
        <v>0</v>
      </c>
      <c r="N24">
        <v>0</v>
      </c>
      <c r="O24">
        <v>84578.49</v>
      </c>
      <c r="P24" s="3">
        <v>103000015956444</v>
      </c>
      <c r="Q24" t="str">
        <f xml:space="preserve"> "0176161559"</f>
        <v>0176161559</v>
      </c>
      <c r="R24" t="s">
        <v>69</v>
      </c>
      <c r="S24" t="s">
        <v>15</v>
      </c>
      <c r="T24" t="s">
        <v>16</v>
      </c>
    </row>
    <row r="25" spans="1:20" x14ac:dyDescent="0.25">
      <c r="A25" s="1">
        <v>43795</v>
      </c>
      <c r="B25" s="2">
        <v>0.62399305555555562</v>
      </c>
      <c r="C25" t="str">
        <f xml:space="preserve"> "601318"</f>
        <v>601318</v>
      </c>
      <c r="D25" t="s">
        <v>36</v>
      </c>
      <c r="E25" t="s">
        <v>19</v>
      </c>
      <c r="F25">
        <v>500</v>
      </c>
      <c r="G25">
        <v>85.4</v>
      </c>
      <c r="H25">
        <v>42700</v>
      </c>
      <c r="I25">
        <v>42648.76</v>
      </c>
      <c r="J25">
        <v>4.76</v>
      </c>
      <c r="K25">
        <v>2.93</v>
      </c>
      <c r="L25">
        <v>42.7</v>
      </c>
      <c r="M25">
        <v>0.85</v>
      </c>
      <c r="N25">
        <v>0</v>
      </c>
      <c r="O25">
        <v>53187.58</v>
      </c>
      <c r="P25" s="3">
        <v>11866768</v>
      </c>
      <c r="Q25" t="s">
        <v>21</v>
      </c>
      <c r="R25" t="str">
        <f xml:space="preserve"> "1057048834"</f>
        <v>1057048834</v>
      </c>
      <c r="S25" t="s">
        <v>20</v>
      </c>
      <c r="T25" t="s">
        <v>16</v>
      </c>
    </row>
    <row r="26" spans="1:20" x14ac:dyDescent="0.25">
      <c r="A26" s="1">
        <v>43795</v>
      </c>
      <c r="B26" s="2">
        <v>0.61980324074074067</v>
      </c>
      <c r="C26" t="str">
        <f xml:space="preserve"> "512880"</f>
        <v>512880</v>
      </c>
      <c r="D26" t="s">
        <v>39</v>
      </c>
      <c r="E26" t="s">
        <v>26</v>
      </c>
      <c r="F26">
        <v>11600</v>
      </c>
      <c r="G26">
        <v>0.89900000000000002</v>
      </c>
      <c r="H26">
        <v>10428.4</v>
      </c>
      <c r="I26">
        <v>-10430.280000000001</v>
      </c>
      <c r="J26">
        <v>1.41</v>
      </c>
      <c r="K26">
        <v>0.47</v>
      </c>
      <c r="L26">
        <v>0</v>
      </c>
      <c r="M26">
        <v>0</v>
      </c>
      <c r="N26">
        <v>33100</v>
      </c>
      <c r="O26">
        <v>10538.82</v>
      </c>
      <c r="P26" s="3">
        <v>11454913</v>
      </c>
      <c r="Q26" t="s">
        <v>21</v>
      </c>
      <c r="R26" t="str">
        <f xml:space="preserve"> "1057047067"</f>
        <v>1057047067</v>
      </c>
      <c r="S26" t="s">
        <v>20</v>
      </c>
      <c r="T26" t="s">
        <v>16</v>
      </c>
    </row>
    <row r="27" spans="1:20" x14ac:dyDescent="0.25">
      <c r="A27" s="1">
        <v>43795</v>
      </c>
      <c r="B27" s="2">
        <v>0.61774305555555553</v>
      </c>
      <c r="C27" t="str">
        <f xml:space="preserve"> "002508"</f>
        <v>002508</v>
      </c>
      <c r="D27" t="s">
        <v>28</v>
      </c>
      <c r="E27" t="s">
        <v>19</v>
      </c>
      <c r="F27">
        <v>500</v>
      </c>
      <c r="G27">
        <v>30.93</v>
      </c>
      <c r="H27">
        <v>15465</v>
      </c>
      <c r="I27">
        <v>15444.54</v>
      </c>
      <c r="J27">
        <v>3.63</v>
      </c>
      <c r="K27">
        <v>1.37</v>
      </c>
      <c r="L27">
        <v>15.46</v>
      </c>
      <c r="M27">
        <v>0</v>
      </c>
      <c r="N27">
        <v>600</v>
      </c>
      <c r="O27">
        <v>20969.099999999999</v>
      </c>
      <c r="P27" s="3">
        <v>104000016239030</v>
      </c>
      <c r="Q27" t="str">
        <f xml:space="preserve"> "0176161559"</f>
        <v>0176161559</v>
      </c>
      <c r="R27" t="s">
        <v>70</v>
      </c>
      <c r="S27" t="s">
        <v>15</v>
      </c>
      <c r="T27" t="s">
        <v>16</v>
      </c>
    </row>
    <row r="28" spans="1:20" x14ac:dyDescent="0.25">
      <c r="A28" s="1">
        <v>43795</v>
      </c>
      <c r="B28" s="2">
        <v>0.6171875</v>
      </c>
      <c r="C28" t="str">
        <f xml:space="preserve"> "110059"</f>
        <v>110059</v>
      </c>
      <c r="D28" t="s">
        <v>40</v>
      </c>
      <c r="E28" t="s">
        <v>19</v>
      </c>
      <c r="F28">
        <v>30</v>
      </c>
      <c r="G28">
        <v>104.58</v>
      </c>
      <c r="H28">
        <v>3137.4</v>
      </c>
      <c r="I28">
        <v>3136.84</v>
      </c>
      <c r="J28">
        <v>0.56000000000000005</v>
      </c>
      <c r="K28">
        <v>0</v>
      </c>
      <c r="L28">
        <v>0</v>
      </c>
      <c r="M28">
        <v>0</v>
      </c>
      <c r="N28">
        <v>0</v>
      </c>
      <c r="O28">
        <v>5524.56</v>
      </c>
      <c r="P28" s="3">
        <v>11183318</v>
      </c>
      <c r="Q28" t="s">
        <v>21</v>
      </c>
      <c r="R28" t="str">
        <f xml:space="preserve"> "1057046304"</f>
        <v>1057046304</v>
      </c>
      <c r="S28" t="s">
        <v>20</v>
      </c>
      <c r="T28" t="s">
        <v>16</v>
      </c>
    </row>
    <row r="29" spans="1:20" x14ac:dyDescent="0.25">
      <c r="A29" s="1">
        <v>43795</v>
      </c>
      <c r="B29" s="2">
        <v>0</v>
      </c>
      <c r="C29" t="str">
        <f xml:space="preserve"> "601688"</f>
        <v>601688</v>
      </c>
      <c r="D29" t="s">
        <v>41</v>
      </c>
      <c r="E29" t="s">
        <v>37</v>
      </c>
      <c r="F29">
        <v>0</v>
      </c>
      <c r="G29">
        <v>0</v>
      </c>
      <c r="H29">
        <v>0</v>
      </c>
      <c r="I29">
        <v>-3</v>
      </c>
      <c r="J29">
        <v>0</v>
      </c>
      <c r="K29">
        <v>0</v>
      </c>
      <c r="L29">
        <v>0</v>
      </c>
      <c r="M29">
        <v>0</v>
      </c>
      <c r="N29">
        <v>0</v>
      </c>
      <c r="O29">
        <v>3387.72</v>
      </c>
      <c r="P29" s="3" t="s">
        <v>34</v>
      </c>
      <c r="Q29" t="s">
        <v>21</v>
      </c>
      <c r="R29" t="s">
        <v>34</v>
      </c>
      <c r="S29" t="s">
        <v>20</v>
      </c>
      <c r="T29" t="s">
        <v>16</v>
      </c>
    </row>
    <row r="30" spans="1:20" x14ac:dyDescent="0.25">
      <c r="A30" s="1">
        <v>43795</v>
      </c>
      <c r="B30" s="2">
        <v>0</v>
      </c>
      <c r="C30" t="str">
        <f xml:space="preserve"> "601688"</f>
        <v>601688</v>
      </c>
      <c r="D30" t="s">
        <v>41</v>
      </c>
      <c r="E30" t="s">
        <v>37</v>
      </c>
      <c r="F30">
        <v>0</v>
      </c>
      <c r="G30">
        <v>0</v>
      </c>
      <c r="H30">
        <v>0</v>
      </c>
      <c r="I30">
        <v>-18</v>
      </c>
      <c r="J30">
        <v>0</v>
      </c>
      <c r="K30">
        <v>0</v>
      </c>
      <c r="L30">
        <v>0</v>
      </c>
      <c r="M30">
        <v>0</v>
      </c>
      <c r="N30">
        <v>0</v>
      </c>
      <c r="O30">
        <v>3390.72</v>
      </c>
      <c r="P30" s="3" t="s">
        <v>34</v>
      </c>
      <c r="Q30" t="s">
        <v>21</v>
      </c>
      <c r="R30" t="s">
        <v>34</v>
      </c>
      <c r="S30" t="s">
        <v>20</v>
      </c>
      <c r="T30" t="s">
        <v>16</v>
      </c>
    </row>
    <row r="31" spans="1:20" x14ac:dyDescent="0.25">
      <c r="A31" s="1">
        <v>43795</v>
      </c>
      <c r="B31" s="2">
        <v>0</v>
      </c>
      <c r="C31" t="str">
        <f xml:space="preserve"> "601688"</f>
        <v>601688</v>
      </c>
      <c r="D31" t="s">
        <v>41</v>
      </c>
      <c r="E31" t="s">
        <v>37</v>
      </c>
      <c r="F31">
        <v>0</v>
      </c>
      <c r="G31">
        <v>0</v>
      </c>
      <c r="H31">
        <v>0</v>
      </c>
      <c r="I31">
        <v>-12</v>
      </c>
      <c r="J31">
        <v>0</v>
      </c>
      <c r="K31">
        <v>0</v>
      </c>
      <c r="L31">
        <v>0</v>
      </c>
      <c r="M31">
        <v>0</v>
      </c>
      <c r="N31">
        <v>0</v>
      </c>
      <c r="O31">
        <v>3408.72</v>
      </c>
      <c r="P31" s="3" t="s">
        <v>34</v>
      </c>
      <c r="Q31" t="s">
        <v>21</v>
      </c>
      <c r="R31" t="s">
        <v>34</v>
      </c>
      <c r="S31" t="s">
        <v>20</v>
      </c>
      <c r="T31" t="s">
        <v>16</v>
      </c>
    </row>
    <row r="32" spans="1:20" x14ac:dyDescent="0.25">
      <c r="A32" s="1">
        <v>43794</v>
      </c>
      <c r="B32" s="2">
        <v>0.43609953703703702</v>
      </c>
      <c r="C32" t="str">
        <f xml:space="preserve"> "600019"</f>
        <v>600019</v>
      </c>
      <c r="D32" t="s">
        <v>42</v>
      </c>
      <c r="E32" t="s">
        <v>26</v>
      </c>
      <c r="F32">
        <v>3200</v>
      </c>
      <c r="G32">
        <v>5.75</v>
      </c>
      <c r="H32">
        <v>18400</v>
      </c>
      <c r="I32">
        <v>-18405.38</v>
      </c>
      <c r="J32">
        <v>3.72</v>
      </c>
      <c r="K32">
        <v>1.28</v>
      </c>
      <c r="L32">
        <v>0</v>
      </c>
      <c r="M32">
        <v>0.38</v>
      </c>
      <c r="N32">
        <v>3200</v>
      </c>
      <c r="O32">
        <v>19142.84</v>
      </c>
      <c r="P32" s="3">
        <v>4991161</v>
      </c>
      <c r="Q32" t="s">
        <v>21</v>
      </c>
      <c r="R32" t="str">
        <f xml:space="preserve"> "1057025559"</f>
        <v>1057025559</v>
      </c>
      <c r="S32" t="s">
        <v>20</v>
      </c>
      <c r="T32" t="s">
        <v>16</v>
      </c>
    </row>
    <row r="33" spans="1:20" x14ac:dyDescent="0.25">
      <c r="A33" s="1">
        <v>43794</v>
      </c>
      <c r="B33" s="2">
        <v>0.42979166666666663</v>
      </c>
      <c r="C33" t="str">
        <f xml:space="preserve"> "000895"</f>
        <v>000895</v>
      </c>
      <c r="D33" t="s">
        <v>31</v>
      </c>
      <c r="E33" t="s">
        <v>19</v>
      </c>
      <c r="F33">
        <v>600</v>
      </c>
      <c r="G33">
        <v>31.15</v>
      </c>
      <c r="H33">
        <v>18690</v>
      </c>
      <c r="I33">
        <v>18666.310000000001</v>
      </c>
      <c r="J33">
        <v>3.35</v>
      </c>
      <c r="K33">
        <v>1.65</v>
      </c>
      <c r="L33">
        <v>18.690000000000001</v>
      </c>
      <c r="M33">
        <v>0</v>
      </c>
      <c r="N33">
        <v>1200</v>
      </c>
      <c r="O33">
        <v>37548.22</v>
      </c>
      <c r="P33" s="3">
        <v>103000008094717</v>
      </c>
      <c r="Q33" t="str">
        <f xml:space="preserve"> "0176161559"</f>
        <v>0176161559</v>
      </c>
      <c r="R33" t="s">
        <v>71</v>
      </c>
      <c r="S33" t="s">
        <v>15</v>
      </c>
      <c r="T33" t="s">
        <v>16</v>
      </c>
    </row>
    <row r="34" spans="1:20" x14ac:dyDescent="0.25">
      <c r="A34" s="1">
        <v>43794</v>
      </c>
      <c r="B34" s="2">
        <v>0.42909722222222224</v>
      </c>
      <c r="C34" t="str">
        <f xml:space="preserve"> "601688"</f>
        <v>601688</v>
      </c>
      <c r="D34" t="s">
        <v>41</v>
      </c>
      <c r="E34" t="s">
        <v>19</v>
      </c>
      <c r="F34">
        <v>1100</v>
      </c>
      <c r="G34">
        <v>17</v>
      </c>
      <c r="H34">
        <v>18700</v>
      </c>
      <c r="I34">
        <v>18675.93</v>
      </c>
      <c r="J34">
        <v>3.72</v>
      </c>
      <c r="K34">
        <v>1.28</v>
      </c>
      <c r="L34">
        <v>18.7</v>
      </c>
      <c r="M34">
        <v>0.37</v>
      </c>
      <c r="N34">
        <v>2200</v>
      </c>
      <c r="O34">
        <v>18881.91</v>
      </c>
      <c r="P34" s="3">
        <v>4541860</v>
      </c>
      <c r="Q34" t="s">
        <v>21</v>
      </c>
      <c r="R34" t="str">
        <f xml:space="preserve"> "1057023451"</f>
        <v>1057023451</v>
      </c>
      <c r="S34" t="s">
        <v>20</v>
      </c>
      <c r="T34" t="s">
        <v>16</v>
      </c>
    </row>
    <row r="35" spans="1:20" x14ac:dyDescent="0.25">
      <c r="A35" s="1">
        <v>43791</v>
      </c>
      <c r="B35" s="2">
        <v>0.54708333333333337</v>
      </c>
      <c r="C35" t="str">
        <f xml:space="preserve"> "600115"</f>
        <v>600115</v>
      </c>
      <c r="D35" t="s">
        <v>18</v>
      </c>
      <c r="E35" t="s">
        <v>26</v>
      </c>
      <c r="F35">
        <v>2000</v>
      </c>
      <c r="G35">
        <v>5.08</v>
      </c>
      <c r="H35">
        <v>10160</v>
      </c>
      <c r="I35">
        <v>-10165.200000000001</v>
      </c>
      <c r="J35">
        <v>4.3099999999999996</v>
      </c>
      <c r="K35">
        <v>0.69</v>
      </c>
      <c r="L35">
        <v>0</v>
      </c>
      <c r="M35">
        <v>0.2</v>
      </c>
      <c r="N35">
        <v>14600</v>
      </c>
      <c r="O35">
        <v>205.98</v>
      </c>
      <c r="P35" s="3">
        <v>7752358</v>
      </c>
      <c r="Q35" t="s">
        <v>21</v>
      </c>
      <c r="R35" t="str">
        <f xml:space="preserve"> "1057042566"</f>
        <v>1057042566</v>
      </c>
      <c r="S35" t="s">
        <v>20</v>
      </c>
      <c r="T35" t="s">
        <v>16</v>
      </c>
    </row>
    <row r="36" spans="1:20" x14ac:dyDescent="0.25">
      <c r="A36" s="1">
        <v>43791</v>
      </c>
      <c r="B36" s="2">
        <v>0.5455902777777778</v>
      </c>
      <c r="C36" t="str">
        <f xml:space="preserve"> "601668"</f>
        <v>601668</v>
      </c>
      <c r="D36" t="s">
        <v>43</v>
      </c>
      <c r="E36" t="s">
        <v>26</v>
      </c>
      <c r="F36">
        <v>2000</v>
      </c>
      <c r="G36">
        <v>4.99</v>
      </c>
      <c r="H36">
        <v>9980</v>
      </c>
      <c r="I36">
        <v>-9985.2000000000007</v>
      </c>
      <c r="J36">
        <v>4.3099999999999996</v>
      </c>
      <c r="K36">
        <v>0.69</v>
      </c>
      <c r="L36">
        <v>0</v>
      </c>
      <c r="M36">
        <v>0.2</v>
      </c>
      <c r="N36">
        <v>4200</v>
      </c>
      <c r="O36">
        <v>10371.18</v>
      </c>
      <c r="P36" s="3">
        <v>7692312</v>
      </c>
      <c r="Q36" t="s">
        <v>21</v>
      </c>
      <c r="R36" t="str">
        <f xml:space="preserve"> "1057042103"</f>
        <v>1057042103</v>
      </c>
      <c r="S36" t="s">
        <v>20</v>
      </c>
      <c r="T36" t="s">
        <v>16</v>
      </c>
    </row>
    <row r="37" spans="1:20" x14ac:dyDescent="0.25">
      <c r="A37" s="1">
        <v>43791</v>
      </c>
      <c r="B37" s="2">
        <v>0.4261226851851852</v>
      </c>
      <c r="C37" t="str">
        <f xml:space="preserve"> "601398"</f>
        <v>601398</v>
      </c>
      <c r="D37" t="s">
        <v>44</v>
      </c>
      <c r="E37" t="s">
        <v>19</v>
      </c>
      <c r="F37">
        <v>3500</v>
      </c>
      <c r="G37">
        <v>5.74</v>
      </c>
      <c r="H37">
        <v>20090</v>
      </c>
      <c r="I37">
        <v>20064.490000000002</v>
      </c>
      <c r="J37">
        <v>3.61</v>
      </c>
      <c r="K37">
        <v>1.39</v>
      </c>
      <c r="L37">
        <v>20.09</v>
      </c>
      <c r="M37">
        <v>0.42</v>
      </c>
      <c r="N37">
        <v>0</v>
      </c>
      <c r="O37">
        <v>20356.38</v>
      </c>
      <c r="P37" s="3">
        <v>6057403</v>
      </c>
      <c r="Q37" t="s">
        <v>21</v>
      </c>
      <c r="R37" t="str">
        <f xml:space="preserve"> "1057021391"</f>
        <v>1057021391</v>
      </c>
      <c r="S37" t="s">
        <v>20</v>
      </c>
      <c r="T37" t="s">
        <v>16</v>
      </c>
    </row>
    <row r="38" spans="1:20" x14ac:dyDescent="0.25">
      <c r="A38" s="1">
        <v>43784</v>
      </c>
      <c r="B38" s="2">
        <v>0.55584490740740744</v>
      </c>
      <c r="C38" t="str">
        <f xml:space="preserve"> "601288"</f>
        <v>601288</v>
      </c>
      <c r="D38" t="s">
        <v>45</v>
      </c>
      <c r="E38" t="s">
        <v>19</v>
      </c>
      <c r="F38">
        <v>6800</v>
      </c>
      <c r="G38">
        <v>3.57</v>
      </c>
      <c r="H38">
        <v>24276</v>
      </c>
      <c r="I38">
        <v>24246.23</v>
      </c>
      <c r="J38">
        <v>3.33</v>
      </c>
      <c r="K38">
        <v>1.67</v>
      </c>
      <c r="L38">
        <v>24.28</v>
      </c>
      <c r="M38">
        <v>0.49</v>
      </c>
      <c r="N38">
        <v>0</v>
      </c>
      <c r="O38">
        <v>24291.89</v>
      </c>
      <c r="P38" s="3">
        <v>7954182</v>
      </c>
      <c r="Q38" t="s">
        <v>21</v>
      </c>
      <c r="R38" t="str">
        <f xml:space="preserve"> "1057038568"</f>
        <v>1057038568</v>
      </c>
      <c r="S38" t="s">
        <v>20</v>
      </c>
      <c r="T38" t="s">
        <v>16</v>
      </c>
    </row>
    <row r="39" spans="1:20" x14ac:dyDescent="0.25">
      <c r="A39" s="1">
        <v>43783</v>
      </c>
      <c r="B39" s="2">
        <v>0.78953703703703704</v>
      </c>
      <c r="C39" t="str">
        <f xml:space="preserve"> "110059"</f>
        <v>110059</v>
      </c>
      <c r="D39" t="s">
        <v>40</v>
      </c>
      <c r="E39" t="s">
        <v>14</v>
      </c>
      <c r="F39">
        <v>30</v>
      </c>
      <c r="G39">
        <v>100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30</v>
      </c>
      <c r="O39">
        <v>45.66</v>
      </c>
      <c r="P39" s="3">
        <v>0</v>
      </c>
      <c r="Q39" t="s">
        <v>21</v>
      </c>
      <c r="R39" t="s">
        <v>34</v>
      </c>
      <c r="S39" t="s">
        <v>20</v>
      </c>
      <c r="T39" t="s">
        <v>16</v>
      </c>
    </row>
    <row r="40" spans="1:20" x14ac:dyDescent="0.25">
      <c r="A40" s="1">
        <v>43781</v>
      </c>
      <c r="B40" s="2">
        <v>0.40104166666666669</v>
      </c>
      <c r="C40" t="str">
        <f xml:space="preserve"> "159944"</f>
        <v>159944</v>
      </c>
      <c r="D40" t="s">
        <v>25</v>
      </c>
      <c r="E40" t="s">
        <v>26</v>
      </c>
      <c r="F40">
        <v>3600</v>
      </c>
      <c r="G40">
        <v>0.68200000000000005</v>
      </c>
      <c r="H40">
        <v>2455.1999999999998</v>
      </c>
      <c r="I40">
        <v>-2455.64</v>
      </c>
      <c r="J40">
        <v>0.32</v>
      </c>
      <c r="K40">
        <v>0.12</v>
      </c>
      <c r="L40">
        <v>0</v>
      </c>
      <c r="M40">
        <v>0</v>
      </c>
      <c r="N40">
        <v>33300</v>
      </c>
      <c r="O40">
        <v>45.66</v>
      </c>
      <c r="P40" s="3">
        <v>102000003184595</v>
      </c>
      <c r="Q40" t="str">
        <f xml:space="preserve"> "0176161559"</f>
        <v>0176161559</v>
      </c>
      <c r="R40" t="s">
        <v>72</v>
      </c>
      <c r="S40" t="s">
        <v>15</v>
      </c>
      <c r="T40" t="s">
        <v>16</v>
      </c>
    </row>
    <row r="41" spans="1:20" x14ac:dyDescent="0.25">
      <c r="A41" s="1">
        <v>43780</v>
      </c>
      <c r="B41" s="2">
        <v>0.5759953703703703</v>
      </c>
      <c r="C41" t="str">
        <f xml:space="preserve"> "159944"</f>
        <v>159944</v>
      </c>
      <c r="D41" t="s">
        <v>25</v>
      </c>
      <c r="E41" t="s">
        <v>26</v>
      </c>
      <c r="F41">
        <v>300</v>
      </c>
      <c r="G41">
        <v>0.68799999999999994</v>
      </c>
      <c r="H41">
        <v>206.4</v>
      </c>
      <c r="I41">
        <v>-206.44</v>
      </c>
      <c r="J41">
        <v>0.03</v>
      </c>
      <c r="K41">
        <v>0.01</v>
      </c>
      <c r="L41">
        <v>0</v>
      </c>
      <c r="M41">
        <v>0</v>
      </c>
      <c r="N41">
        <v>29700</v>
      </c>
      <c r="O41">
        <v>2501.3000000000002</v>
      </c>
      <c r="P41" s="3">
        <v>104000012862013</v>
      </c>
      <c r="Q41" t="str">
        <f xml:space="preserve"> "0176161559"</f>
        <v>0176161559</v>
      </c>
      <c r="R41" t="s">
        <v>73</v>
      </c>
      <c r="S41" t="s">
        <v>15</v>
      </c>
      <c r="T41" t="s">
        <v>16</v>
      </c>
    </row>
    <row r="42" spans="1:20" x14ac:dyDescent="0.25">
      <c r="A42" s="1">
        <v>43776</v>
      </c>
      <c r="B42" s="2">
        <v>0.4031481481481482</v>
      </c>
      <c r="C42" t="str">
        <f xml:space="preserve"> "159944"</f>
        <v>159944</v>
      </c>
      <c r="D42" t="s">
        <v>25</v>
      </c>
      <c r="E42" t="s">
        <v>19</v>
      </c>
      <c r="F42">
        <v>4100</v>
      </c>
      <c r="G42">
        <v>0.70099999999999996</v>
      </c>
      <c r="H42">
        <v>2874.1</v>
      </c>
      <c r="I42">
        <v>2873.58</v>
      </c>
      <c r="J42">
        <v>0.38</v>
      </c>
      <c r="K42">
        <v>0.14000000000000001</v>
      </c>
      <c r="L42">
        <v>0</v>
      </c>
      <c r="M42">
        <v>0</v>
      </c>
      <c r="N42">
        <v>29400</v>
      </c>
      <c r="O42">
        <v>72696.09</v>
      </c>
      <c r="P42" s="3">
        <v>102000007717277</v>
      </c>
      <c r="Q42" t="str">
        <f xml:space="preserve"> "0176161559"</f>
        <v>0176161559</v>
      </c>
      <c r="R42" t="s">
        <v>75</v>
      </c>
      <c r="S42" t="s">
        <v>15</v>
      </c>
      <c r="T42" t="s">
        <v>16</v>
      </c>
    </row>
    <row r="43" spans="1:20" x14ac:dyDescent="0.25">
      <c r="A43" s="1">
        <v>43775</v>
      </c>
      <c r="B43" s="2">
        <v>0.59386574074074072</v>
      </c>
      <c r="C43" t="str">
        <f xml:space="preserve"> "603605"</f>
        <v>603605</v>
      </c>
      <c r="D43" t="s">
        <v>77</v>
      </c>
      <c r="E43" t="s">
        <v>19</v>
      </c>
      <c r="F43">
        <v>200</v>
      </c>
      <c r="G43">
        <v>89.25</v>
      </c>
      <c r="H43">
        <v>17850</v>
      </c>
      <c r="I43">
        <v>17826.79</v>
      </c>
      <c r="J43">
        <v>3.77</v>
      </c>
      <c r="K43">
        <v>1.23</v>
      </c>
      <c r="L43">
        <v>17.850000000000001</v>
      </c>
      <c r="M43">
        <v>0.36</v>
      </c>
      <c r="N43">
        <v>0</v>
      </c>
      <c r="O43">
        <v>69819.490000000005</v>
      </c>
      <c r="P43" s="3">
        <v>10165535</v>
      </c>
      <c r="Q43" t="s">
        <v>21</v>
      </c>
      <c r="R43" t="str">
        <f xml:space="preserve"> "1057046235"</f>
        <v>1057046235</v>
      </c>
      <c r="S43" t="s">
        <v>20</v>
      </c>
      <c r="T43" t="s">
        <v>16</v>
      </c>
    </row>
    <row r="44" spans="1:20" x14ac:dyDescent="0.25">
      <c r="A44" s="1">
        <v>43774</v>
      </c>
      <c r="B44" s="2">
        <v>0.45501157407407411</v>
      </c>
      <c r="C44" t="str">
        <f xml:space="preserve"> "002035"</f>
        <v>002035</v>
      </c>
      <c r="D44" t="s">
        <v>38</v>
      </c>
      <c r="E44" t="s">
        <v>26</v>
      </c>
      <c r="F44">
        <v>1800</v>
      </c>
      <c r="G44">
        <v>12.81</v>
      </c>
      <c r="H44">
        <v>23058</v>
      </c>
      <c r="I44">
        <v>-23063</v>
      </c>
      <c r="J44">
        <v>2.96</v>
      </c>
      <c r="K44">
        <v>2.04</v>
      </c>
      <c r="L44">
        <v>0</v>
      </c>
      <c r="M44">
        <v>0</v>
      </c>
      <c r="N44">
        <v>2700</v>
      </c>
      <c r="O44">
        <v>51989.63</v>
      </c>
      <c r="P44" s="3">
        <v>104000009267451</v>
      </c>
      <c r="Q44" t="str">
        <f t="shared" ref="Q44:Q46" si="1" xml:space="preserve"> "0176161559"</f>
        <v>0176161559</v>
      </c>
      <c r="R44" t="s">
        <v>79</v>
      </c>
      <c r="S44" t="s">
        <v>15</v>
      </c>
      <c r="T44" t="s">
        <v>16</v>
      </c>
    </row>
    <row r="45" spans="1:20" x14ac:dyDescent="0.25">
      <c r="A45" s="1">
        <v>43773</v>
      </c>
      <c r="B45" s="2">
        <v>0.45913194444444444</v>
      </c>
      <c r="C45" t="str">
        <f xml:space="preserve"> "000338"</f>
        <v>000338</v>
      </c>
      <c r="D45" t="s">
        <v>33</v>
      </c>
      <c r="E45" t="s">
        <v>26</v>
      </c>
      <c r="F45">
        <v>1600</v>
      </c>
      <c r="G45">
        <v>12.93</v>
      </c>
      <c r="H45">
        <v>20688</v>
      </c>
      <c r="I45">
        <v>-20693</v>
      </c>
      <c r="J45">
        <v>3.17</v>
      </c>
      <c r="K45">
        <v>1.83</v>
      </c>
      <c r="L45">
        <v>0</v>
      </c>
      <c r="M45">
        <v>0</v>
      </c>
      <c r="N45">
        <v>1600</v>
      </c>
      <c r="O45">
        <v>75048.33</v>
      </c>
      <c r="P45" s="3">
        <v>104000009762345</v>
      </c>
      <c r="Q45" t="str">
        <f t="shared" si="1"/>
        <v>0176161559</v>
      </c>
      <c r="R45" t="s">
        <v>81</v>
      </c>
      <c r="S45" t="s">
        <v>15</v>
      </c>
      <c r="T45" t="s">
        <v>16</v>
      </c>
    </row>
    <row r="46" spans="1:20" x14ac:dyDescent="0.25">
      <c r="A46" s="1">
        <v>43773</v>
      </c>
      <c r="B46" s="2">
        <v>0.40053240740740742</v>
      </c>
      <c r="C46" t="str">
        <f xml:space="preserve"> "002035"</f>
        <v>002035</v>
      </c>
      <c r="D46" t="s">
        <v>38</v>
      </c>
      <c r="E46" t="s">
        <v>26</v>
      </c>
      <c r="F46">
        <v>900</v>
      </c>
      <c r="G46">
        <v>12.24</v>
      </c>
      <c r="H46">
        <v>11016</v>
      </c>
      <c r="I46">
        <v>-11021</v>
      </c>
      <c r="J46">
        <v>4.0199999999999996</v>
      </c>
      <c r="K46">
        <v>0.98</v>
      </c>
      <c r="L46">
        <v>0</v>
      </c>
      <c r="M46">
        <v>0</v>
      </c>
      <c r="N46">
        <v>900</v>
      </c>
      <c r="O46">
        <v>95741.33</v>
      </c>
      <c r="P46" s="3">
        <v>101000002297411</v>
      </c>
      <c r="Q46" t="str">
        <f t="shared" si="1"/>
        <v>0176161559</v>
      </c>
      <c r="R46" t="s">
        <v>82</v>
      </c>
      <c r="S46" t="s">
        <v>15</v>
      </c>
      <c r="T46" t="s">
        <v>16</v>
      </c>
    </row>
    <row r="47" spans="1:20" x14ac:dyDescent="0.25">
      <c r="A47" s="1">
        <v>43770</v>
      </c>
      <c r="B47" s="2">
        <v>0.40152777777777776</v>
      </c>
      <c r="C47" t="str">
        <f xml:space="preserve"> "159944"</f>
        <v>159944</v>
      </c>
      <c r="D47" t="s">
        <v>25</v>
      </c>
      <c r="E47" t="s">
        <v>19</v>
      </c>
      <c r="F47">
        <v>500</v>
      </c>
      <c r="G47">
        <v>0.7</v>
      </c>
      <c r="H47">
        <v>350</v>
      </c>
      <c r="I47">
        <v>349.94</v>
      </c>
      <c r="J47">
        <v>0.04</v>
      </c>
      <c r="K47">
        <v>0.02</v>
      </c>
      <c r="L47">
        <v>0</v>
      </c>
      <c r="M47">
        <v>0</v>
      </c>
      <c r="N47">
        <v>33500</v>
      </c>
      <c r="O47">
        <v>106755.32</v>
      </c>
      <c r="P47" s="3">
        <v>104000010653937</v>
      </c>
      <c r="Q47" t="str">
        <f xml:space="preserve"> "0176161559"</f>
        <v>0176161559</v>
      </c>
      <c r="R47" t="s">
        <v>85</v>
      </c>
      <c r="S47" t="s">
        <v>15</v>
      </c>
      <c r="T47" t="s">
        <v>16</v>
      </c>
    </row>
    <row r="48" spans="1:20" x14ac:dyDescent="0.25">
      <c r="A48" s="1">
        <v>43769</v>
      </c>
      <c r="B48" s="2">
        <v>0.47809027777777779</v>
      </c>
      <c r="C48" t="str">
        <f xml:space="preserve"> "600115"</f>
        <v>600115</v>
      </c>
      <c r="D48" t="s">
        <v>18</v>
      </c>
      <c r="E48" t="s">
        <v>26</v>
      </c>
      <c r="F48">
        <v>2000</v>
      </c>
      <c r="G48">
        <v>5.16</v>
      </c>
      <c r="H48">
        <v>10320</v>
      </c>
      <c r="I48">
        <v>-10325.209999999999</v>
      </c>
      <c r="J48">
        <v>4.29</v>
      </c>
      <c r="K48">
        <v>0.71</v>
      </c>
      <c r="L48">
        <v>0</v>
      </c>
      <c r="M48">
        <v>0.21</v>
      </c>
      <c r="N48">
        <v>12600</v>
      </c>
      <c r="O48">
        <v>106383.16</v>
      </c>
      <c r="P48" s="3">
        <v>11670871</v>
      </c>
      <c r="Q48" t="s">
        <v>21</v>
      </c>
      <c r="R48" t="str">
        <f xml:space="preserve"> "1057032317"</f>
        <v>1057032317</v>
      </c>
      <c r="S48" t="s">
        <v>20</v>
      </c>
      <c r="T48" t="s">
        <v>16</v>
      </c>
    </row>
    <row r="49" spans="1:20" x14ac:dyDescent="0.25">
      <c r="A49" s="1">
        <v>43769</v>
      </c>
      <c r="B49" s="2">
        <v>0.44756944444444446</v>
      </c>
      <c r="C49" t="str">
        <f xml:space="preserve"> "159944"</f>
        <v>159944</v>
      </c>
      <c r="D49" t="s">
        <v>25</v>
      </c>
      <c r="E49" t="s">
        <v>26</v>
      </c>
      <c r="F49">
        <v>8800</v>
      </c>
      <c r="G49">
        <v>0.68600000000000005</v>
      </c>
      <c r="H49">
        <v>6036.8</v>
      </c>
      <c r="I49">
        <v>-6037.89</v>
      </c>
      <c r="J49">
        <v>0.8</v>
      </c>
      <c r="K49">
        <v>0.28999999999999998</v>
      </c>
      <c r="L49">
        <v>0</v>
      </c>
      <c r="M49">
        <v>0</v>
      </c>
      <c r="N49">
        <v>34000</v>
      </c>
      <c r="O49">
        <v>116708.37</v>
      </c>
      <c r="P49" s="3">
        <v>101000009026486</v>
      </c>
      <c r="Q49" t="str">
        <f xml:space="preserve"> "0176161559"</f>
        <v>0176161559</v>
      </c>
      <c r="R49" t="s">
        <v>86</v>
      </c>
      <c r="S49" t="s">
        <v>15</v>
      </c>
      <c r="T49" t="s">
        <v>16</v>
      </c>
    </row>
    <row r="50" spans="1:20" x14ac:dyDescent="0.25">
      <c r="A50" s="1">
        <v>43769</v>
      </c>
      <c r="B50" s="2">
        <v>0.41371527777777778</v>
      </c>
      <c r="C50" t="str">
        <f xml:space="preserve"> "002572"</f>
        <v>002572</v>
      </c>
      <c r="D50" t="s">
        <v>87</v>
      </c>
      <c r="E50" t="s">
        <v>26</v>
      </c>
      <c r="F50">
        <v>1000</v>
      </c>
      <c r="G50">
        <v>17.329999999999998</v>
      </c>
      <c r="H50">
        <v>17330</v>
      </c>
      <c r="I50">
        <v>-17335</v>
      </c>
      <c r="J50">
        <v>3.46</v>
      </c>
      <c r="K50">
        <v>1.54</v>
      </c>
      <c r="L50">
        <v>0</v>
      </c>
      <c r="M50">
        <v>0</v>
      </c>
      <c r="N50">
        <v>2800</v>
      </c>
      <c r="O50">
        <v>122746.26</v>
      </c>
      <c r="P50" s="3">
        <v>104000016430702</v>
      </c>
      <c r="Q50" t="str">
        <f xml:space="preserve"> "0176161559"</f>
        <v>0176161559</v>
      </c>
      <c r="R50" t="s">
        <v>88</v>
      </c>
      <c r="S50" t="s">
        <v>15</v>
      </c>
      <c r="T50" t="s">
        <v>16</v>
      </c>
    </row>
    <row r="51" spans="1:20" x14ac:dyDescent="0.25">
      <c r="A51" s="1">
        <v>43768</v>
      </c>
      <c r="B51" s="2">
        <v>0.81377314814814816</v>
      </c>
      <c r="C51" t="str">
        <f xml:space="preserve"> "733000"</f>
        <v>733000</v>
      </c>
      <c r="D51" t="s">
        <v>89</v>
      </c>
      <c r="E51" t="s">
        <v>17</v>
      </c>
      <c r="F51">
        <v>30</v>
      </c>
      <c r="G51">
        <v>100</v>
      </c>
      <c r="H51">
        <v>3000</v>
      </c>
      <c r="I51">
        <v>-3000</v>
      </c>
      <c r="J51">
        <v>0</v>
      </c>
      <c r="K51">
        <v>0</v>
      </c>
      <c r="L51">
        <v>0</v>
      </c>
      <c r="M51">
        <v>0</v>
      </c>
      <c r="N51">
        <v>0</v>
      </c>
      <c r="O51">
        <v>40073.07</v>
      </c>
      <c r="P51" s="3" t="s">
        <v>34</v>
      </c>
      <c r="Q51" t="s">
        <v>21</v>
      </c>
      <c r="R51" t="str">
        <f xml:space="preserve"> "1057011598"</f>
        <v>1057011598</v>
      </c>
      <c r="S51" t="s">
        <v>20</v>
      </c>
      <c r="T51" t="s">
        <v>16</v>
      </c>
    </row>
    <row r="52" spans="1:20" x14ac:dyDescent="0.25">
      <c r="A52" s="1">
        <v>43767</v>
      </c>
      <c r="B52" s="2">
        <v>0.61929398148148151</v>
      </c>
      <c r="C52" t="str">
        <f xml:space="preserve"> "512880"</f>
        <v>512880</v>
      </c>
      <c r="D52" t="s">
        <v>39</v>
      </c>
      <c r="E52" t="s">
        <v>26</v>
      </c>
      <c r="F52">
        <v>11000</v>
      </c>
      <c r="G52">
        <v>0.93200000000000005</v>
      </c>
      <c r="H52">
        <v>10252</v>
      </c>
      <c r="I52">
        <v>-10253.85</v>
      </c>
      <c r="J52">
        <v>1.39</v>
      </c>
      <c r="K52">
        <v>0.46</v>
      </c>
      <c r="L52">
        <v>0</v>
      </c>
      <c r="M52">
        <v>0</v>
      </c>
      <c r="N52">
        <v>21500</v>
      </c>
      <c r="O52">
        <v>43062.96</v>
      </c>
      <c r="P52" s="3">
        <v>12823574</v>
      </c>
      <c r="Q52" t="s">
        <v>21</v>
      </c>
      <c r="R52" t="str">
        <f xml:space="preserve"> "1057055029"</f>
        <v>1057055029</v>
      </c>
      <c r="S52" t="s">
        <v>20</v>
      </c>
      <c r="T52" t="s">
        <v>16</v>
      </c>
    </row>
    <row r="53" spans="1:20" x14ac:dyDescent="0.25">
      <c r="A53" s="1">
        <v>43767</v>
      </c>
      <c r="B53" s="2">
        <v>0.42261574074074071</v>
      </c>
      <c r="C53" t="str">
        <f xml:space="preserve"> "601077"</f>
        <v>601077</v>
      </c>
      <c r="D53" t="s">
        <v>91</v>
      </c>
      <c r="E53" t="s">
        <v>19</v>
      </c>
      <c r="F53">
        <v>1000</v>
      </c>
      <c r="G53">
        <v>9.31</v>
      </c>
      <c r="H53">
        <v>9310</v>
      </c>
      <c r="I53">
        <v>9295.5</v>
      </c>
      <c r="J53">
        <v>4.3600000000000003</v>
      </c>
      <c r="K53">
        <v>0.64</v>
      </c>
      <c r="L53">
        <v>9.31</v>
      </c>
      <c r="M53">
        <v>0.19</v>
      </c>
      <c r="N53">
        <v>0</v>
      </c>
      <c r="O53">
        <v>153317.81</v>
      </c>
      <c r="P53" s="3">
        <v>3782795</v>
      </c>
      <c r="Q53" t="s">
        <v>21</v>
      </c>
      <c r="R53" t="str">
        <f xml:space="preserve"> "1057021564"</f>
        <v>1057021564</v>
      </c>
      <c r="S53" t="s">
        <v>20</v>
      </c>
      <c r="T53" t="s">
        <v>16</v>
      </c>
    </row>
    <row r="54" spans="1:20" x14ac:dyDescent="0.25">
      <c r="A54" s="1">
        <v>43767</v>
      </c>
      <c r="B54" s="2">
        <v>0.41543981481481485</v>
      </c>
      <c r="C54" t="str">
        <f xml:space="preserve"> "600009"</f>
        <v>600009</v>
      </c>
      <c r="D54" t="s">
        <v>92</v>
      </c>
      <c r="E54" t="s">
        <v>19</v>
      </c>
      <c r="F54">
        <v>400</v>
      </c>
      <c r="G54">
        <v>73.56</v>
      </c>
      <c r="H54">
        <v>29424</v>
      </c>
      <c r="I54">
        <v>29388.68</v>
      </c>
      <c r="J54">
        <v>3.28</v>
      </c>
      <c r="K54">
        <v>2.02</v>
      </c>
      <c r="L54">
        <v>29.43</v>
      </c>
      <c r="M54">
        <v>0.59</v>
      </c>
      <c r="N54">
        <v>0</v>
      </c>
      <c r="O54">
        <v>144022.31</v>
      </c>
      <c r="P54" s="3">
        <v>3017112</v>
      </c>
      <c r="Q54" t="s">
        <v>21</v>
      </c>
      <c r="R54" t="str">
        <f xml:space="preserve"> "1057018358"</f>
        <v>1057018358</v>
      </c>
      <c r="S54" t="s">
        <v>20</v>
      </c>
      <c r="T54" t="s">
        <v>16</v>
      </c>
    </row>
    <row r="55" spans="1:20" x14ac:dyDescent="0.25">
      <c r="A55" s="1">
        <v>43766</v>
      </c>
      <c r="B55" s="2">
        <v>0.80982638888888892</v>
      </c>
      <c r="C55" t="str">
        <f xml:space="preserve"> "601077"</f>
        <v>601077</v>
      </c>
      <c r="D55" t="s">
        <v>94</v>
      </c>
      <c r="E55" t="s">
        <v>14</v>
      </c>
      <c r="F55">
        <v>1000</v>
      </c>
      <c r="G55">
        <v>7.36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1000</v>
      </c>
      <c r="O55">
        <v>3087.54</v>
      </c>
      <c r="P55" s="3">
        <v>0</v>
      </c>
      <c r="Q55" t="s">
        <v>21</v>
      </c>
      <c r="R55" t="s">
        <v>34</v>
      </c>
      <c r="S55" t="s">
        <v>20</v>
      </c>
      <c r="T55" t="s">
        <v>16</v>
      </c>
    </row>
    <row r="56" spans="1:20" x14ac:dyDescent="0.25">
      <c r="A56" s="1">
        <v>43766</v>
      </c>
      <c r="B56" s="2">
        <v>0.62300925925925921</v>
      </c>
      <c r="C56" t="str">
        <f xml:space="preserve"> "002891"</f>
        <v>002891</v>
      </c>
      <c r="D56" t="s">
        <v>32</v>
      </c>
      <c r="E56" t="s">
        <v>19</v>
      </c>
      <c r="F56">
        <v>1600</v>
      </c>
      <c r="G56">
        <v>21.65</v>
      </c>
      <c r="H56">
        <v>34640</v>
      </c>
      <c r="I56">
        <v>34599.11</v>
      </c>
      <c r="J56">
        <v>3.17</v>
      </c>
      <c r="K56">
        <v>3.07</v>
      </c>
      <c r="L56">
        <v>34.65</v>
      </c>
      <c r="M56">
        <v>0</v>
      </c>
      <c r="N56">
        <v>0</v>
      </c>
      <c r="O56">
        <v>114626.09</v>
      </c>
      <c r="P56" s="3">
        <v>103000019777755</v>
      </c>
      <c r="Q56" t="str">
        <f xml:space="preserve"> "0176161559"</f>
        <v>0176161559</v>
      </c>
      <c r="R56" t="s">
        <v>95</v>
      </c>
      <c r="S56" t="s">
        <v>15</v>
      </c>
      <c r="T56" t="s">
        <v>16</v>
      </c>
    </row>
    <row r="57" spans="1:20" x14ac:dyDescent="0.25">
      <c r="A57" s="1">
        <v>43766</v>
      </c>
      <c r="B57" s="2">
        <v>0.49212962962962964</v>
      </c>
      <c r="C57" t="str">
        <f xml:space="preserve"> "512880"</f>
        <v>512880</v>
      </c>
      <c r="D57" t="s">
        <v>39</v>
      </c>
      <c r="E57" t="s">
        <v>26</v>
      </c>
      <c r="F57">
        <v>10500</v>
      </c>
      <c r="G57">
        <v>0.95199999999999996</v>
      </c>
      <c r="H57">
        <v>9996</v>
      </c>
      <c r="I57">
        <v>-9997.7999999999993</v>
      </c>
      <c r="J57">
        <v>1.35</v>
      </c>
      <c r="K57">
        <v>0.45</v>
      </c>
      <c r="L57">
        <v>0</v>
      </c>
      <c r="M57">
        <v>0</v>
      </c>
      <c r="N57">
        <v>10500</v>
      </c>
      <c r="O57">
        <v>80026.98</v>
      </c>
      <c r="P57" s="3">
        <v>7764305</v>
      </c>
      <c r="Q57" t="s">
        <v>21</v>
      </c>
      <c r="R57" t="str">
        <f xml:space="preserve"> "1057043412"</f>
        <v>1057043412</v>
      </c>
      <c r="S57" t="s">
        <v>20</v>
      </c>
      <c r="T57" t="s">
        <v>16</v>
      </c>
    </row>
    <row r="58" spans="1:20" x14ac:dyDescent="0.25">
      <c r="A58" s="1">
        <v>43766</v>
      </c>
      <c r="B58" s="2">
        <v>0.45435185185185184</v>
      </c>
      <c r="C58" t="str">
        <f xml:space="preserve"> "159944"</f>
        <v>159944</v>
      </c>
      <c r="D58" t="s">
        <v>25</v>
      </c>
      <c r="E58" t="s">
        <v>26</v>
      </c>
      <c r="F58">
        <v>100</v>
      </c>
      <c r="G58">
        <v>0.69299999999999995</v>
      </c>
      <c r="H58">
        <v>69.3</v>
      </c>
      <c r="I58">
        <v>-69.31</v>
      </c>
      <c r="J58">
        <v>0.01</v>
      </c>
      <c r="K58">
        <v>0</v>
      </c>
      <c r="L58">
        <v>0</v>
      </c>
      <c r="M58">
        <v>0</v>
      </c>
      <c r="N58">
        <v>25200</v>
      </c>
      <c r="O58">
        <v>90024.78</v>
      </c>
      <c r="P58" s="3">
        <v>104000012132384</v>
      </c>
      <c r="Q58" t="str">
        <f xml:space="preserve"> "0176161559"</f>
        <v>0176161559</v>
      </c>
      <c r="R58" t="s">
        <v>96</v>
      </c>
      <c r="S58" t="s">
        <v>15</v>
      </c>
      <c r="T58" t="s">
        <v>16</v>
      </c>
    </row>
    <row r="59" spans="1:20" x14ac:dyDescent="0.25">
      <c r="A59" s="1">
        <v>43763</v>
      </c>
      <c r="B59" s="2">
        <v>0.41850694444444447</v>
      </c>
      <c r="C59" t="str">
        <f xml:space="preserve"> "601318"</f>
        <v>601318</v>
      </c>
      <c r="D59" t="s">
        <v>36</v>
      </c>
      <c r="E59" t="s">
        <v>26</v>
      </c>
      <c r="F59">
        <v>500</v>
      </c>
      <c r="G59">
        <v>87.45</v>
      </c>
      <c r="H59">
        <v>43725</v>
      </c>
      <c r="I59">
        <v>-43733.73</v>
      </c>
      <c r="J59">
        <v>4.87</v>
      </c>
      <c r="K59">
        <v>3</v>
      </c>
      <c r="L59">
        <v>0</v>
      </c>
      <c r="M59">
        <v>0.86</v>
      </c>
      <c r="N59">
        <v>500</v>
      </c>
      <c r="O59">
        <v>90088.41</v>
      </c>
      <c r="P59" s="3">
        <v>2594640</v>
      </c>
      <c r="Q59" t="s">
        <v>21</v>
      </c>
      <c r="R59" t="str">
        <f xml:space="preserve"> "1057023713"</f>
        <v>1057023713</v>
      </c>
      <c r="S59" t="s">
        <v>20</v>
      </c>
      <c r="T59" t="s">
        <v>16</v>
      </c>
    </row>
    <row r="60" spans="1:20" x14ac:dyDescent="0.25">
      <c r="A60" s="1">
        <v>43763</v>
      </c>
      <c r="B60" s="2">
        <v>0.41164351851851855</v>
      </c>
      <c r="C60" t="str">
        <f xml:space="preserve"> "601318"</f>
        <v>601318</v>
      </c>
      <c r="D60" t="s">
        <v>36</v>
      </c>
      <c r="E60" t="s">
        <v>19</v>
      </c>
      <c r="F60">
        <v>500</v>
      </c>
      <c r="G60">
        <v>87.16</v>
      </c>
      <c r="H60">
        <v>43580</v>
      </c>
      <c r="I60">
        <v>43527.71</v>
      </c>
      <c r="J60">
        <v>4.8499999999999996</v>
      </c>
      <c r="K60">
        <v>2.99</v>
      </c>
      <c r="L60">
        <v>43.58</v>
      </c>
      <c r="M60">
        <v>0.87</v>
      </c>
      <c r="N60">
        <v>0</v>
      </c>
      <c r="O60">
        <v>133822.14000000001</v>
      </c>
      <c r="P60" s="3">
        <v>2015767</v>
      </c>
      <c r="Q60" t="s">
        <v>21</v>
      </c>
      <c r="R60" t="str">
        <f xml:space="preserve"> "1057018969"</f>
        <v>1057018969</v>
      </c>
      <c r="S60" t="s">
        <v>20</v>
      </c>
      <c r="T60" t="s">
        <v>16</v>
      </c>
    </row>
    <row r="61" spans="1:20" x14ac:dyDescent="0.25">
      <c r="A61" s="1">
        <v>43762</v>
      </c>
      <c r="B61" s="2">
        <v>0.62293981481481475</v>
      </c>
      <c r="C61" t="str">
        <f xml:space="preserve"> "002891"</f>
        <v>002891</v>
      </c>
      <c r="D61" t="s">
        <v>32</v>
      </c>
      <c r="E61" t="s">
        <v>19</v>
      </c>
      <c r="F61">
        <v>1600</v>
      </c>
      <c r="G61">
        <v>21.92</v>
      </c>
      <c r="H61">
        <v>35072</v>
      </c>
      <c r="I61">
        <v>35030.620000000003</v>
      </c>
      <c r="J61">
        <v>3.2</v>
      </c>
      <c r="K61">
        <v>3.11</v>
      </c>
      <c r="L61">
        <v>35.07</v>
      </c>
      <c r="M61">
        <v>0</v>
      </c>
      <c r="N61">
        <v>1600</v>
      </c>
      <c r="O61">
        <v>35281.56</v>
      </c>
      <c r="P61" s="3">
        <v>104000016083766</v>
      </c>
      <c r="Q61" t="str">
        <f xml:space="preserve"> "0176161559"</f>
        <v>0176161559</v>
      </c>
      <c r="R61" t="s">
        <v>99</v>
      </c>
      <c r="S61" t="s">
        <v>15</v>
      </c>
      <c r="T61" t="s">
        <v>16</v>
      </c>
    </row>
    <row r="62" spans="1:20" x14ac:dyDescent="0.25">
      <c r="A62" s="1">
        <v>43761</v>
      </c>
      <c r="B62" s="2">
        <v>0.57899305555555558</v>
      </c>
      <c r="C62" t="str">
        <f xml:space="preserve"> "601398"</f>
        <v>601398</v>
      </c>
      <c r="D62" t="s">
        <v>44</v>
      </c>
      <c r="E62" t="s">
        <v>26</v>
      </c>
      <c r="F62">
        <v>3500</v>
      </c>
      <c r="G62">
        <v>5.88</v>
      </c>
      <c r="H62">
        <v>20580</v>
      </c>
      <c r="I62">
        <v>-20585.41</v>
      </c>
      <c r="J62">
        <v>3.59</v>
      </c>
      <c r="K62">
        <v>1.41</v>
      </c>
      <c r="L62">
        <v>0</v>
      </c>
      <c r="M62">
        <v>0.41</v>
      </c>
      <c r="N62">
        <v>3500</v>
      </c>
      <c r="O62">
        <v>55247.71</v>
      </c>
      <c r="P62" s="3">
        <v>7107420</v>
      </c>
      <c r="Q62" t="s">
        <v>21</v>
      </c>
      <c r="R62" t="str">
        <f xml:space="preserve"> "1057038342"</f>
        <v>1057038342</v>
      </c>
      <c r="S62" t="s">
        <v>20</v>
      </c>
      <c r="T62" t="s">
        <v>16</v>
      </c>
    </row>
    <row r="63" spans="1:20" x14ac:dyDescent="0.25">
      <c r="A63" s="1">
        <v>43761</v>
      </c>
      <c r="B63" s="2">
        <v>0.57873842592592595</v>
      </c>
      <c r="C63" t="str">
        <f xml:space="preserve"> "601288"</f>
        <v>601288</v>
      </c>
      <c r="D63" t="s">
        <v>45</v>
      </c>
      <c r="E63" t="s">
        <v>26</v>
      </c>
      <c r="F63">
        <v>6800</v>
      </c>
      <c r="G63">
        <v>3.64</v>
      </c>
      <c r="H63">
        <v>24752</v>
      </c>
      <c r="I63">
        <v>-24757.5</v>
      </c>
      <c r="J63">
        <v>3.29</v>
      </c>
      <c r="K63">
        <v>1.71</v>
      </c>
      <c r="L63">
        <v>0</v>
      </c>
      <c r="M63">
        <v>0.5</v>
      </c>
      <c r="N63">
        <v>6800</v>
      </c>
      <c r="O63">
        <v>75833.119999999995</v>
      </c>
      <c r="P63" s="3">
        <v>7212443</v>
      </c>
      <c r="Q63" t="s">
        <v>21</v>
      </c>
      <c r="R63" t="str">
        <f xml:space="preserve"> "1057038293"</f>
        <v>1057038293</v>
      </c>
      <c r="S63" t="s">
        <v>20</v>
      </c>
      <c r="T63" t="s">
        <v>16</v>
      </c>
    </row>
    <row r="64" spans="1:20" x14ac:dyDescent="0.25">
      <c r="A64" s="1">
        <v>43761</v>
      </c>
      <c r="B64" s="2">
        <v>0.42978009259259259</v>
      </c>
      <c r="C64" t="str">
        <f xml:space="preserve"> "600115"</f>
        <v>600115</v>
      </c>
      <c r="D64" t="s">
        <v>18</v>
      </c>
      <c r="E64" t="s">
        <v>26</v>
      </c>
      <c r="F64">
        <v>3000</v>
      </c>
      <c r="G64">
        <v>5.19</v>
      </c>
      <c r="H64">
        <v>15570</v>
      </c>
      <c r="I64">
        <v>-15575.31</v>
      </c>
      <c r="J64">
        <v>3.93</v>
      </c>
      <c r="K64">
        <v>1.07</v>
      </c>
      <c r="L64">
        <v>0</v>
      </c>
      <c r="M64">
        <v>0.31</v>
      </c>
      <c r="N64">
        <v>10600</v>
      </c>
      <c r="O64">
        <v>100590.62</v>
      </c>
      <c r="P64" s="3">
        <v>7845726</v>
      </c>
      <c r="Q64" t="s">
        <v>21</v>
      </c>
      <c r="R64" t="str">
        <f xml:space="preserve"> "1057020745"</f>
        <v>1057020745</v>
      </c>
      <c r="S64" t="s">
        <v>20</v>
      </c>
      <c r="T64" t="s">
        <v>16</v>
      </c>
    </row>
    <row r="65" spans="1:20" x14ac:dyDescent="0.25">
      <c r="A65" s="1">
        <v>43760</v>
      </c>
      <c r="B65" s="2">
        <v>0.39181712962962961</v>
      </c>
      <c r="C65" t="str">
        <f xml:space="preserve"> "159944"</f>
        <v>159944</v>
      </c>
      <c r="D65" t="s">
        <v>25</v>
      </c>
      <c r="E65" t="s">
        <v>26</v>
      </c>
      <c r="F65">
        <v>3200</v>
      </c>
      <c r="G65">
        <v>0.68300000000000005</v>
      </c>
      <c r="H65">
        <v>2185.6</v>
      </c>
      <c r="I65">
        <v>-2185.9899999999998</v>
      </c>
      <c r="J65">
        <v>0.28000000000000003</v>
      </c>
      <c r="K65">
        <v>0.11</v>
      </c>
      <c r="L65">
        <v>0</v>
      </c>
      <c r="M65">
        <v>0</v>
      </c>
      <c r="N65">
        <v>25100</v>
      </c>
      <c r="O65">
        <v>116159.03</v>
      </c>
      <c r="P65" s="3">
        <v>102000000228146</v>
      </c>
      <c r="Q65" t="str">
        <f t="shared" ref="Q65" si="2" xml:space="preserve"> "0176161559"</f>
        <v>0176161559</v>
      </c>
      <c r="R65" t="s">
        <v>103</v>
      </c>
      <c r="S65" t="s">
        <v>15</v>
      </c>
      <c r="T65" t="s">
        <v>16</v>
      </c>
    </row>
    <row r="66" spans="1:20" x14ac:dyDescent="0.25">
      <c r="A66" s="1">
        <v>43759</v>
      </c>
      <c r="B66" s="2">
        <v>0.44269675925925928</v>
      </c>
      <c r="C66" t="str">
        <f xml:space="preserve"> "601688"</f>
        <v>601688</v>
      </c>
      <c r="D66" t="s">
        <v>41</v>
      </c>
      <c r="E66" t="s">
        <v>19</v>
      </c>
      <c r="F66">
        <v>1700</v>
      </c>
      <c r="G66">
        <v>17.22</v>
      </c>
      <c r="H66">
        <v>29274</v>
      </c>
      <c r="I66">
        <v>29238.87</v>
      </c>
      <c r="J66">
        <v>3.25</v>
      </c>
      <c r="K66">
        <v>2.02</v>
      </c>
      <c r="L66">
        <v>29.27</v>
      </c>
      <c r="M66">
        <v>0.59</v>
      </c>
      <c r="N66">
        <v>3300</v>
      </c>
      <c r="O66">
        <v>118336.89</v>
      </c>
      <c r="P66" s="3">
        <v>4836458</v>
      </c>
      <c r="Q66" t="s">
        <v>21</v>
      </c>
      <c r="R66" t="str">
        <f xml:space="preserve"> "1057026324"</f>
        <v>1057026324</v>
      </c>
      <c r="S66" t="s">
        <v>20</v>
      </c>
      <c r="T66" t="s">
        <v>16</v>
      </c>
    </row>
    <row r="67" spans="1:20" x14ac:dyDescent="0.25">
      <c r="A67" s="1">
        <v>43759</v>
      </c>
      <c r="B67" s="2">
        <v>0.4128472222222222</v>
      </c>
      <c r="C67" t="str">
        <f xml:space="preserve"> "601688"</f>
        <v>601688</v>
      </c>
      <c r="D67" t="s">
        <v>41</v>
      </c>
      <c r="E67" t="s">
        <v>26</v>
      </c>
      <c r="F67">
        <v>1700</v>
      </c>
      <c r="G67">
        <v>17.170000000000002</v>
      </c>
      <c r="H67">
        <v>29189</v>
      </c>
      <c r="I67">
        <v>-29194.83</v>
      </c>
      <c r="J67">
        <v>3.25</v>
      </c>
      <c r="K67">
        <v>2</v>
      </c>
      <c r="L67">
        <v>0</v>
      </c>
      <c r="M67">
        <v>0.57999999999999996</v>
      </c>
      <c r="N67">
        <v>5000</v>
      </c>
      <c r="O67">
        <v>89098.02</v>
      </c>
      <c r="P67" s="3">
        <v>2668226</v>
      </c>
      <c r="Q67" t="s">
        <v>21</v>
      </c>
      <c r="R67" t="str">
        <f xml:space="preserve"> "1057015900"</f>
        <v>1057015900</v>
      </c>
      <c r="S67" t="s">
        <v>20</v>
      </c>
      <c r="T67" t="s">
        <v>16</v>
      </c>
    </row>
    <row r="68" spans="1:20" x14ac:dyDescent="0.25">
      <c r="A68" s="1">
        <v>43756</v>
      </c>
      <c r="B68" s="2">
        <v>0.60842592592592593</v>
      </c>
      <c r="C68" t="str">
        <f xml:space="preserve"> "002891"</f>
        <v>002891</v>
      </c>
      <c r="D68" t="s">
        <v>32</v>
      </c>
      <c r="E68" t="s">
        <v>26</v>
      </c>
      <c r="F68">
        <v>1100</v>
      </c>
      <c r="G68">
        <v>19.899999999999999</v>
      </c>
      <c r="H68">
        <v>21890</v>
      </c>
      <c r="I68">
        <v>-21895</v>
      </c>
      <c r="J68">
        <v>3.06</v>
      </c>
      <c r="K68">
        <v>1.94</v>
      </c>
      <c r="L68">
        <v>0</v>
      </c>
      <c r="M68">
        <v>0</v>
      </c>
      <c r="N68">
        <v>3200</v>
      </c>
      <c r="O68">
        <v>18284.169999999998</v>
      </c>
      <c r="P68" s="3">
        <v>104000016811336</v>
      </c>
      <c r="Q68" t="str">
        <f xml:space="preserve"> "0176161559"</f>
        <v>0176161559</v>
      </c>
      <c r="R68" t="s">
        <v>106</v>
      </c>
      <c r="S68" t="s">
        <v>15</v>
      </c>
      <c r="T68" t="s">
        <v>16</v>
      </c>
    </row>
    <row r="69" spans="1:20" x14ac:dyDescent="0.25">
      <c r="A69" s="1">
        <v>43755</v>
      </c>
      <c r="B69" s="2">
        <v>0.57493055555555561</v>
      </c>
      <c r="C69" t="str">
        <f xml:space="preserve"> "601668"</f>
        <v>601668</v>
      </c>
      <c r="D69" t="s">
        <v>43</v>
      </c>
      <c r="E69" t="s">
        <v>26</v>
      </c>
      <c r="F69">
        <v>2200</v>
      </c>
      <c r="G69">
        <v>5.55</v>
      </c>
      <c r="H69">
        <v>12210</v>
      </c>
      <c r="I69">
        <v>-12215.24</v>
      </c>
      <c r="J69">
        <v>4.17</v>
      </c>
      <c r="K69">
        <v>0.83</v>
      </c>
      <c r="L69">
        <v>0</v>
      </c>
      <c r="M69">
        <v>0.24</v>
      </c>
      <c r="N69">
        <v>2200</v>
      </c>
      <c r="O69">
        <v>4157.32</v>
      </c>
      <c r="P69" s="3">
        <v>7183013</v>
      </c>
      <c r="Q69" t="s">
        <v>21</v>
      </c>
      <c r="R69" t="str">
        <f xml:space="preserve"> "1057052955"</f>
        <v>1057052955</v>
      </c>
      <c r="S69" t="s">
        <v>20</v>
      </c>
      <c r="T69" t="s">
        <v>16</v>
      </c>
    </row>
    <row r="70" spans="1:20" x14ac:dyDescent="0.25">
      <c r="A70" s="1">
        <v>43755</v>
      </c>
      <c r="B70" s="2">
        <v>0.56623842592592599</v>
      </c>
      <c r="C70" t="str">
        <f xml:space="preserve"> "159944"</f>
        <v>159944</v>
      </c>
      <c r="D70" t="s">
        <v>25</v>
      </c>
      <c r="E70" t="s">
        <v>26</v>
      </c>
      <c r="F70">
        <v>7300</v>
      </c>
      <c r="G70">
        <v>0.69599999999999995</v>
      </c>
      <c r="H70">
        <v>5080.8</v>
      </c>
      <c r="I70">
        <v>-5081.71</v>
      </c>
      <c r="J70">
        <v>0.66</v>
      </c>
      <c r="K70">
        <v>0.25</v>
      </c>
      <c r="L70">
        <v>0</v>
      </c>
      <c r="M70">
        <v>0</v>
      </c>
      <c r="N70">
        <v>21900</v>
      </c>
      <c r="O70">
        <v>16372.56</v>
      </c>
      <c r="P70" s="3">
        <v>104000013396035</v>
      </c>
      <c r="Q70" t="str">
        <f xml:space="preserve"> "0176161559"</f>
        <v>0176161559</v>
      </c>
      <c r="R70" t="s">
        <v>109</v>
      </c>
      <c r="S70" t="s">
        <v>15</v>
      </c>
      <c r="T70" t="s">
        <v>16</v>
      </c>
    </row>
    <row r="71" spans="1:20" x14ac:dyDescent="0.25">
      <c r="A71" s="1">
        <v>43754</v>
      </c>
      <c r="B71" s="2">
        <v>0.81351851851851853</v>
      </c>
      <c r="C71" t="str">
        <f xml:space="preserve"> "780077"</f>
        <v>780077</v>
      </c>
      <c r="D71" t="s">
        <v>111</v>
      </c>
      <c r="E71" t="s">
        <v>17</v>
      </c>
      <c r="F71">
        <v>1000</v>
      </c>
      <c r="G71">
        <v>7.36</v>
      </c>
      <c r="H71">
        <v>7360</v>
      </c>
      <c r="I71">
        <v>-7360</v>
      </c>
      <c r="J71">
        <v>0</v>
      </c>
      <c r="K71">
        <v>0</v>
      </c>
      <c r="L71">
        <v>0</v>
      </c>
      <c r="M71">
        <v>0</v>
      </c>
      <c r="N71">
        <v>0</v>
      </c>
      <c r="O71">
        <v>448.56</v>
      </c>
      <c r="P71" s="3" t="s">
        <v>34</v>
      </c>
      <c r="Q71" t="s">
        <v>21</v>
      </c>
      <c r="R71" t="str">
        <f xml:space="preserve"> "1057004539"</f>
        <v>1057004539</v>
      </c>
      <c r="S71" t="s">
        <v>20</v>
      </c>
      <c r="T71" t="s">
        <v>16</v>
      </c>
    </row>
    <row r="72" spans="1:20" x14ac:dyDescent="0.25">
      <c r="A72" s="1">
        <v>43754</v>
      </c>
      <c r="B72" s="2">
        <v>0.43752314814814813</v>
      </c>
      <c r="C72" t="str">
        <f xml:space="preserve"> "002508"</f>
        <v>002508</v>
      </c>
      <c r="D72" t="s">
        <v>28</v>
      </c>
      <c r="E72" t="s">
        <v>26</v>
      </c>
      <c r="F72">
        <v>1100</v>
      </c>
      <c r="G72">
        <v>29.06</v>
      </c>
      <c r="H72">
        <v>31966</v>
      </c>
      <c r="I72">
        <v>-31971.75</v>
      </c>
      <c r="J72">
        <v>2.91</v>
      </c>
      <c r="K72">
        <v>2.84</v>
      </c>
      <c r="L72">
        <v>0</v>
      </c>
      <c r="M72">
        <v>0</v>
      </c>
      <c r="N72">
        <v>1100</v>
      </c>
      <c r="O72">
        <v>98809.47</v>
      </c>
      <c r="P72" s="3">
        <v>102000007113134</v>
      </c>
      <c r="Q72" t="str">
        <f xml:space="preserve"> "0176161559"</f>
        <v>0176161559</v>
      </c>
      <c r="R72" t="s">
        <v>112</v>
      </c>
      <c r="S72" t="s">
        <v>15</v>
      </c>
      <c r="T72" t="s">
        <v>16</v>
      </c>
    </row>
    <row r="73" spans="1:20" x14ac:dyDescent="0.25">
      <c r="A73" s="1">
        <v>43753</v>
      </c>
      <c r="B73" s="2">
        <v>0.58917824074074077</v>
      </c>
      <c r="C73" t="str">
        <f xml:space="preserve"> "002891"</f>
        <v>002891</v>
      </c>
      <c r="D73" t="s">
        <v>32</v>
      </c>
      <c r="E73" t="s">
        <v>26</v>
      </c>
      <c r="F73">
        <v>600</v>
      </c>
      <c r="G73">
        <v>20.65</v>
      </c>
      <c r="H73">
        <v>12390</v>
      </c>
      <c r="I73">
        <v>-12395</v>
      </c>
      <c r="J73">
        <v>3.9</v>
      </c>
      <c r="K73">
        <v>1.1000000000000001</v>
      </c>
      <c r="L73">
        <v>0</v>
      </c>
      <c r="M73">
        <v>0</v>
      </c>
      <c r="N73">
        <v>2100</v>
      </c>
      <c r="O73">
        <v>10772.67</v>
      </c>
      <c r="P73" s="3">
        <v>101000017865775</v>
      </c>
      <c r="Q73" t="str">
        <f xml:space="preserve"> "0176161559"</f>
        <v>0176161559</v>
      </c>
      <c r="R73" t="s">
        <v>114</v>
      </c>
      <c r="S73" t="s">
        <v>15</v>
      </c>
      <c r="T73" t="s">
        <v>16</v>
      </c>
    </row>
    <row r="74" spans="1:20" x14ac:dyDescent="0.25">
      <c r="A74" s="1">
        <v>43752</v>
      </c>
      <c r="B74" s="2">
        <v>0.3961574074074074</v>
      </c>
      <c r="C74" t="str">
        <f xml:space="preserve"> "600115"</f>
        <v>600115</v>
      </c>
      <c r="D74" t="s">
        <v>18</v>
      </c>
      <c r="E74" t="s">
        <v>26</v>
      </c>
      <c r="F74">
        <v>3000</v>
      </c>
      <c r="G74">
        <v>5.45</v>
      </c>
      <c r="H74">
        <v>16350</v>
      </c>
      <c r="I74">
        <v>-16355.33</v>
      </c>
      <c r="J74">
        <v>3.87</v>
      </c>
      <c r="K74">
        <v>1.1299999999999999</v>
      </c>
      <c r="L74">
        <v>0</v>
      </c>
      <c r="M74">
        <v>0.33</v>
      </c>
      <c r="N74">
        <v>7600</v>
      </c>
      <c r="O74">
        <v>123160.01</v>
      </c>
      <c r="P74" s="3">
        <v>327909</v>
      </c>
      <c r="Q74" t="s">
        <v>21</v>
      </c>
      <c r="R74" t="str">
        <f xml:space="preserve"> "1057005035"</f>
        <v>1057005035</v>
      </c>
      <c r="S74" t="s">
        <v>20</v>
      </c>
      <c r="T74" t="s">
        <v>16</v>
      </c>
    </row>
    <row r="75" spans="1:20" x14ac:dyDescent="0.25">
      <c r="A75" s="1">
        <v>43749</v>
      </c>
      <c r="B75" s="2">
        <v>0.62087962962962961</v>
      </c>
      <c r="C75" t="str">
        <f xml:space="preserve"> "600009"</f>
        <v>600009</v>
      </c>
      <c r="D75" t="s">
        <v>92</v>
      </c>
      <c r="E75" t="s">
        <v>26</v>
      </c>
      <c r="F75">
        <v>200</v>
      </c>
      <c r="G75">
        <v>80.209999999999994</v>
      </c>
      <c r="H75">
        <v>16042</v>
      </c>
      <c r="I75">
        <v>-16047.32</v>
      </c>
      <c r="J75">
        <v>3.9</v>
      </c>
      <c r="K75">
        <v>1.1000000000000001</v>
      </c>
      <c r="L75">
        <v>0</v>
      </c>
      <c r="M75">
        <v>0.32</v>
      </c>
      <c r="N75">
        <v>400</v>
      </c>
      <c r="O75">
        <v>4504.0600000000004</v>
      </c>
      <c r="P75" s="3">
        <v>11136578</v>
      </c>
      <c r="Q75" t="s">
        <v>21</v>
      </c>
      <c r="R75" t="str">
        <f xml:space="preserve"> "1057052399"</f>
        <v>1057052399</v>
      </c>
      <c r="S75" t="s">
        <v>20</v>
      </c>
      <c r="T75" t="s">
        <v>16</v>
      </c>
    </row>
    <row r="76" spans="1:20" x14ac:dyDescent="0.25">
      <c r="A76" s="1">
        <v>43749</v>
      </c>
      <c r="B76" s="2">
        <v>0.61881944444444448</v>
      </c>
      <c r="C76" t="str">
        <f xml:space="preserve"> "159944"</f>
        <v>159944</v>
      </c>
      <c r="D76" t="s">
        <v>25</v>
      </c>
      <c r="E76" t="s">
        <v>26</v>
      </c>
      <c r="F76">
        <v>600</v>
      </c>
      <c r="G76">
        <v>0.70299999999999996</v>
      </c>
      <c r="H76">
        <v>421.8</v>
      </c>
      <c r="I76">
        <v>-421.88</v>
      </c>
      <c r="J76">
        <v>0.06</v>
      </c>
      <c r="K76">
        <v>0.02</v>
      </c>
      <c r="L76">
        <v>0</v>
      </c>
      <c r="M76">
        <v>0</v>
      </c>
      <c r="N76">
        <v>14600</v>
      </c>
      <c r="O76">
        <v>20551.38</v>
      </c>
      <c r="P76" s="3">
        <v>102000017082280</v>
      </c>
      <c r="Q76" t="str">
        <f xml:space="preserve"> "0176161559"</f>
        <v>0176161559</v>
      </c>
      <c r="R76" t="s">
        <v>118</v>
      </c>
      <c r="S76" t="s">
        <v>15</v>
      </c>
      <c r="T76" t="s">
        <v>16</v>
      </c>
    </row>
    <row r="77" spans="1:20" x14ac:dyDescent="0.25">
      <c r="A77" s="1">
        <v>43749</v>
      </c>
      <c r="B77" s="2">
        <v>0.60203703703703704</v>
      </c>
      <c r="C77" t="str">
        <f xml:space="preserve"> "600115"</f>
        <v>600115</v>
      </c>
      <c r="D77" t="s">
        <v>18</v>
      </c>
      <c r="E77" t="s">
        <v>19</v>
      </c>
      <c r="F77">
        <v>6000</v>
      </c>
      <c r="G77">
        <v>5.36</v>
      </c>
      <c r="H77">
        <v>32160</v>
      </c>
      <c r="I77">
        <v>32121.41</v>
      </c>
      <c r="J77">
        <v>3.58</v>
      </c>
      <c r="K77">
        <v>2.21</v>
      </c>
      <c r="L77">
        <v>32.159999999999997</v>
      </c>
      <c r="M77">
        <v>0.64</v>
      </c>
      <c r="N77">
        <v>4600</v>
      </c>
      <c r="O77">
        <v>55973.61</v>
      </c>
      <c r="P77" s="3">
        <v>9830144</v>
      </c>
      <c r="Q77" t="s">
        <v>21</v>
      </c>
      <c r="R77" t="str">
        <f xml:space="preserve"> "1057047205"</f>
        <v>1057047205</v>
      </c>
      <c r="S77" t="s">
        <v>20</v>
      </c>
      <c r="T77" t="s">
        <v>16</v>
      </c>
    </row>
    <row r="78" spans="1:20" x14ac:dyDescent="0.25">
      <c r="A78" s="1">
        <v>43749</v>
      </c>
      <c r="B78" s="2">
        <v>0.39781249999999996</v>
      </c>
      <c r="C78" t="str">
        <f xml:space="preserve"> "159944"</f>
        <v>159944</v>
      </c>
      <c r="D78" t="s">
        <v>25</v>
      </c>
      <c r="E78" t="s">
        <v>26</v>
      </c>
      <c r="F78">
        <v>6700</v>
      </c>
      <c r="G78">
        <v>0.69499999999999995</v>
      </c>
      <c r="H78">
        <v>4656.5</v>
      </c>
      <c r="I78">
        <v>-4657.34</v>
      </c>
      <c r="J78">
        <v>0.61</v>
      </c>
      <c r="K78">
        <v>0.23</v>
      </c>
      <c r="L78">
        <v>0</v>
      </c>
      <c r="M78">
        <v>0</v>
      </c>
      <c r="N78">
        <v>14000</v>
      </c>
      <c r="O78">
        <v>123853.2</v>
      </c>
      <c r="P78" s="3">
        <v>102000005676355</v>
      </c>
      <c r="Q78" t="str">
        <f xml:space="preserve"> "0176161559"</f>
        <v>0176161559</v>
      </c>
      <c r="R78" t="s">
        <v>119</v>
      </c>
      <c r="S78" t="s">
        <v>15</v>
      </c>
      <c r="T78" t="s">
        <v>16</v>
      </c>
    </row>
    <row r="79" spans="1:20" x14ac:dyDescent="0.25">
      <c r="A79" s="1">
        <v>43749</v>
      </c>
      <c r="B79" s="2">
        <v>0.39745370370370375</v>
      </c>
      <c r="C79" t="str">
        <f xml:space="preserve"> "600009"</f>
        <v>600009</v>
      </c>
      <c r="D79" t="s">
        <v>92</v>
      </c>
      <c r="E79" t="s">
        <v>26</v>
      </c>
      <c r="F79">
        <v>200</v>
      </c>
      <c r="G79">
        <v>80.84</v>
      </c>
      <c r="H79">
        <v>16168</v>
      </c>
      <c r="I79">
        <v>-16173.32</v>
      </c>
      <c r="J79">
        <v>3.89</v>
      </c>
      <c r="K79">
        <v>1.1100000000000001</v>
      </c>
      <c r="L79">
        <v>0</v>
      </c>
      <c r="M79">
        <v>0.32</v>
      </c>
      <c r="N79">
        <v>200</v>
      </c>
      <c r="O79">
        <v>128510.54</v>
      </c>
      <c r="P79" s="3">
        <v>425210</v>
      </c>
      <c r="Q79" t="s">
        <v>21</v>
      </c>
      <c r="R79" t="str">
        <f xml:space="preserve"> "1057004800"</f>
        <v>1057004800</v>
      </c>
      <c r="S79" t="s">
        <v>20</v>
      </c>
      <c r="T79" t="s">
        <v>16</v>
      </c>
    </row>
    <row r="80" spans="1:20" x14ac:dyDescent="0.25">
      <c r="A80" s="1">
        <v>43746</v>
      </c>
      <c r="B80" s="2">
        <v>0.42892361111111116</v>
      </c>
      <c r="C80" t="str">
        <f xml:space="preserve"> "159944"</f>
        <v>159944</v>
      </c>
      <c r="D80" t="s">
        <v>25</v>
      </c>
      <c r="E80" t="s">
        <v>26</v>
      </c>
      <c r="F80">
        <v>7300</v>
      </c>
      <c r="G80">
        <v>0.69099999999999995</v>
      </c>
      <c r="H80">
        <v>5044.3</v>
      </c>
      <c r="I80">
        <v>-5045.21</v>
      </c>
      <c r="J80">
        <v>0.66</v>
      </c>
      <c r="K80">
        <v>0.25</v>
      </c>
      <c r="L80">
        <v>0</v>
      </c>
      <c r="M80">
        <v>0</v>
      </c>
      <c r="N80">
        <v>7300</v>
      </c>
      <c r="O80">
        <v>114638.99</v>
      </c>
      <c r="P80" s="3">
        <v>104000012149745</v>
      </c>
      <c r="Q80" t="str">
        <f xml:space="preserve"> "0176161559"</f>
        <v>0176161559</v>
      </c>
      <c r="R80" t="s">
        <v>122</v>
      </c>
      <c r="S80" t="s">
        <v>15</v>
      </c>
      <c r="T80" t="s">
        <v>16</v>
      </c>
    </row>
    <row r="81" spans="1:20" x14ac:dyDescent="0.25">
      <c r="A81" s="1">
        <v>43746</v>
      </c>
      <c r="B81" s="2">
        <v>0.39304398148148145</v>
      </c>
      <c r="C81" t="str">
        <f xml:space="preserve"> "603605"</f>
        <v>603605</v>
      </c>
      <c r="D81" t="s">
        <v>77</v>
      </c>
      <c r="E81" t="s">
        <v>26</v>
      </c>
      <c r="F81">
        <v>200</v>
      </c>
      <c r="G81">
        <v>81.694999999999993</v>
      </c>
      <c r="H81">
        <v>16339</v>
      </c>
      <c r="I81">
        <v>-16344.32</v>
      </c>
      <c r="J81">
        <v>3.88</v>
      </c>
      <c r="K81">
        <v>1.1200000000000001</v>
      </c>
      <c r="L81">
        <v>0</v>
      </c>
      <c r="M81">
        <v>0.32</v>
      </c>
      <c r="N81">
        <v>200</v>
      </c>
      <c r="O81">
        <v>119684.2</v>
      </c>
      <c r="P81" s="3">
        <v>101819</v>
      </c>
      <c r="Q81" t="s">
        <v>21</v>
      </c>
      <c r="R81" t="str">
        <f xml:space="preserve"> "1057001942"</f>
        <v>1057001942</v>
      </c>
      <c r="S81" t="s">
        <v>20</v>
      </c>
      <c r="T81" t="s">
        <v>16</v>
      </c>
    </row>
    <row r="82" spans="1:20" x14ac:dyDescent="0.25">
      <c r="A82" s="1">
        <v>43738</v>
      </c>
      <c r="B82" s="2">
        <v>0.60723379629629626</v>
      </c>
      <c r="C82" t="str">
        <f xml:space="preserve"> "600115"</f>
        <v>600115</v>
      </c>
      <c r="D82" t="s">
        <v>18</v>
      </c>
      <c r="E82" t="s">
        <v>26</v>
      </c>
      <c r="F82">
        <v>2000</v>
      </c>
      <c r="G82">
        <v>5.18</v>
      </c>
      <c r="H82">
        <v>10360</v>
      </c>
      <c r="I82">
        <v>-10365.209999999999</v>
      </c>
      <c r="J82">
        <v>4.29</v>
      </c>
      <c r="K82">
        <v>0.71</v>
      </c>
      <c r="L82">
        <v>0</v>
      </c>
      <c r="M82">
        <v>0.21</v>
      </c>
      <c r="N82">
        <v>10600</v>
      </c>
      <c r="O82">
        <v>36028.519999999997</v>
      </c>
      <c r="P82" s="3">
        <v>8816661</v>
      </c>
      <c r="Q82" t="s">
        <v>21</v>
      </c>
      <c r="R82" t="str">
        <f xml:space="preserve"> "1057036313"</f>
        <v>1057036313</v>
      </c>
      <c r="S82" t="s">
        <v>20</v>
      </c>
      <c r="T82" t="s">
        <v>16</v>
      </c>
    </row>
    <row r="83" spans="1:20" x14ac:dyDescent="0.25">
      <c r="A83" s="1">
        <v>43738</v>
      </c>
      <c r="B83" s="2">
        <v>0.60078703703703706</v>
      </c>
      <c r="C83" t="str">
        <f xml:space="preserve"> "601688"</f>
        <v>601688</v>
      </c>
      <c r="D83" t="s">
        <v>41</v>
      </c>
      <c r="E83" t="s">
        <v>26</v>
      </c>
      <c r="F83">
        <v>600</v>
      </c>
      <c r="G83">
        <v>19.05</v>
      </c>
      <c r="H83">
        <v>11430</v>
      </c>
      <c r="I83">
        <v>-11435.23</v>
      </c>
      <c r="J83">
        <v>4.21</v>
      </c>
      <c r="K83">
        <v>0.79</v>
      </c>
      <c r="L83">
        <v>0</v>
      </c>
      <c r="M83">
        <v>0.23</v>
      </c>
      <c r="N83">
        <v>3300</v>
      </c>
      <c r="O83">
        <v>46393.73</v>
      </c>
      <c r="P83" s="3">
        <v>8310682</v>
      </c>
      <c r="Q83" t="s">
        <v>21</v>
      </c>
      <c r="R83" t="str">
        <f xml:space="preserve"> "1057035117"</f>
        <v>1057035117</v>
      </c>
      <c r="S83" t="s">
        <v>20</v>
      </c>
      <c r="T83" t="s">
        <v>16</v>
      </c>
    </row>
    <row r="84" spans="1:20" x14ac:dyDescent="0.25">
      <c r="A84" s="1">
        <v>43738</v>
      </c>
      <c r="B84" s="2">
        <v>0.60009259259259262</v>
      </c>
      <c r="C84" t="str">
        <f xml:space="preserve"> "000528"</f>
        <v>000528</v>
      </c>
      <c r="D84" t="s">
        <v>197</v>
      </c>
      <c r="E84" t="s">
        <v>19</v>
      </c>
      <c r="F84">
        <v>1800</v>
      </c>
      <c r="G84">
        <v>6.22</v>
      </c>
      <c r="H84">
        <v>11196</v>
      </c>
      <c r="I84">
        <v>11179.8</v>
      </c>
      <c r="J84">
        <v>4.01</v>
      </c>
      <c r="K84">
        <v>0.99</v>
      </c>
      <c r="L84">
        <v>11.2</v>
      </c>
      <c r="M84">
        <v>0</v>
      </c>
      <c r="N84">
        <v>0</v>
      </c>
      <c r="O84">
        <v>57828.959999999999</v>
      </c>
      <c r="P84" s="3">
        <v>104000013282873</v>
      </c>
      <c r="Q84" t="str">
        <f t="shared" ref="Q84:Q89" si="3" xml:space="preserve"> "0176161559"</f>
        <v>0176161559</v>
      </c>
      <c r="R84" t="s">
        <v>198</v>
      </c>
      <c r="S84" t="s">
        <v>15</v>
      </c>
      <c r="T84" t="s">
        <v>16</v>
      </c>
    </row>
    <row r="85" spans="1:20" x14ac:dyDescent="0.25">
      <c r="A85" s="1">
        <v>43738</v>
      </c>
      <c r="B85" s="2">
        <v>0.39672453703703708</v>
      </c>
      <c r="C85" t="str">
        <f xml:space="preserve"> "002572"</f>
        <v>002572</v>
      </c>
      <c r="D85" t="s">
        <v>87</v>
      </c>
      <c r="E85" t="s">
        <v>26</v>
      </c>
      <c r="F85">
        <v>1800</v>
      </c>
      <c r="G85">
        <v>17.3</v>
      </c>
      <c r="H85">
        <v>31140</v>
      </c>
      <c r="I85">
        <v>-31145.61</v>
      </c>
      <c r="J85">
        <v>2.85</v>
      </c>
      <c r="K85">
        <v>2.76</v>
      </c>
      <c r="L85">
        <v>0</v>
      </c>
      <c r="M85">
        <v>0</v>
      </c>
      <c r="N85">
        <v>1800</v>
      </c>
      <c r="O85">
        <v>46649.16</v>
      </c>
      <c r="P85" s="3">
        <v>104000000813695</v>
      </c>
      <c r="Q85" t="str">
        <f t="shared" si="3"/>
        <v>0176161559</v>
      </c>
      <c r="R85" t="s">
        <v>199</v>
      </c>
      <c r="S85" t="s">
        <v>15</v>
      </c>
      <c r="T85" t="s">
        <v>16</v>
      </c>
    </row>
    <row r="86" spans="1:20" x14ac:dyDescent="0.25">
      <c r="A86" s="1">
        <v>43738</v>
      </c>
      <c r="B86" s="2">
        <v>0.39199074074074075</v>
      </c>
      <c r="C86" t="str">
        <f xml:space="preserve"> "002891"</f>
        <v>002891</v>
      </c>
      <c r="D86" t="s">
        <v>32</v>
      </c>
      <c r="E86" t="s">
        <v>26</v>
      </c>
      <c r="F86">
        <v>1500</v>
      </c>
      <c r="G86">
        <v>21.17</v>
      </c>
      <c r="H86">
        <v>31755</v>
      </c>
      <c r="I86">
        <v>-31760.720000000001</v>
      </c>
      <c r="J86">
        <v>2.91</v>
      </c>
      <c r="K86">
        <v>2.81</v>
      </c>
      <c r="L86">
        <v>0</v>
      </c>
      <c r="M86">
        <v>0</v>
      </c>
      <c r="N86">
        <v>1500</v>
      </c>
      <c r="O86">
        <v>77794.77</v>
      </c>
      <c r="P86" s="3">
        <v>102000000223211</v>
      </c>
      <c r="Q86" t="str">
        <f t="shared" si="3"/>
        <v>0176161559</v>
      </c>
      <c r="R86" t="s">
        <v>200</v>
      </c>
      <c r="S86" t="s">
        <v>15</v>
      </c>
      <c r="T86" t="s">
        <v>16</v>
      </c>
    </row>
    <row r="87" spans="1:20" x14ac:dyDescent="0.25">
      <c r="A87" s="1">
        <v>43738</v>
      </c>
      <c r="B87" s="2">
        <v>0.39166666666666666</v>
      </c>
      <c r="C87" t="str">
        <f xml:space="preserve"> "000895"</f>
        <v>000895</v>
      </c>
      <c r="D87" t="s">
        <v>31</v>
      </c>
      <c r="E87" t="s">
        <v>26</v>
      </c>
      <c r="F87">
        <v>1300</v>
      </c>
      <c r="G87">
        <v>24.15</v>
      </c>
      <c r="H87">
        <v>31395</v>
      </c>
      <c r="I87">
        <v>-31400.65</v>
      </c>
      <c r="J87">
        <v>2.86</v>
      </c>
      <c r="K87">
        <v>2.79</v>
      </c>
      <c r="L87">
        <v>0</v>
      </c>
      <c r="M87">
        <v>0</v>
      </c>
      <c r="N87">
        <v>1800</v>
      </c>
      <c r="O87">
        <v>109555.49</v>
      </c>
      <c r="P87" s="3">
        <v>104000000206249</v>
      </c>
      <c r="Q87" t="str">
        <f t="shared" si="3"/>
        <v>0176161559</v>
      </c>
      <c r="R87" t="s">
        <v>201</v>
      </c>
      <c r="S87" t="s">
        <v>15</v>
      </c>
      <c r="T87" t="s">
        <v>16</v>
      </c>
    </row>
    <row r="88" spans="1:20" x14ac:dyDescent="0.25">
      <c r="A88" s="1">
        <v>43712</v>
      </c>
      <c r="B88" s="2">
        <v>0.59258101851851852</v>
      </c>
      <c r="C88" t="str">
        <f xml:space="preserve"> "000895"</f>
        <v>000895</v>
      </c>
      <c r="D88" t="s">
        <v>31</v>
      </c>
      <c r="E88" t="s">
        <v>26</v>
      </c>
      <c r="F88">
        <v>500</v>
      </c>
      <c r="G88">
        <v>21.9</v>
      </c>
      <c r="H88">
        <v>10950</v>
      </c>
      <c r="I88">
        <v>-10955</v>
      </c>
      <c r="J88">
        <v>4.03</v>
      </c>
      <c r="K88">
        <v>0.97</v>
      </c>
      <c r="L88">
        <v>0</v>
      </c>
      <c r="M88">
        <v>0</v>
      </c>
      <c r="N88">
        <v>500</v>
      </c>
      <c r="O88">
        <v>841.78</v>
      </c>
      <c r="P88" s="3">
        <v>101000017587539</v>
      </c>
      <c r="Q88" t="str">
        <f t="shared" si="3"/>
        <v>0176161559</v>
      </c>
      <c r="R88" t="s">
        <v>205</v>
      </c>
      <c r="S88" t="s">
        <v>15</v>
      </c>
      <c r="T88" t="s">
        <v>16</v>
      </c>
    </row>
    <row r="89" spans="1:20" x14ac:dyDescent="0.25">
      <c r="A89" s="1">
        <v>43704</v>
      </c>
      <c r="B89" s="2">
        <v>0.47396990740740735</v>
      </c>
      <c r="C89" t="str">
        <f xml:space="preserve"> "000528"</f>
        <v>000528</v>
      </c>
      <c r="D89" t="s">
        <v>197</v>
      </c>
      <c r="E89" t="s">
        <v>26</v>
      </c>
      <c r="F89">
        <v>1800</v>
      </c>
      <c r="G89">
        <v>6.27</v>
      </c>
      <c r="H89">
        <v>11286</v>
      </c>
      <c r="I89">
        <v>-11291</v>
      </c>
      <c r="J89">
        <v>4.01</v>
      </c>
      <c r="K89">
        <v>0.99</v>
      </c>
      <c r="L89">
        <v>0</v>
      </c>
      <c r="M89">
        <v>0</v>
      </c>
      <c r="N89">
        <v>1800</v>
      </c>
      <c r="O89">
        <v>11436.78</v>
      </c>
      <c r="P89" s="3">
        <v>101000012989063</v>
      </c>
      <c r="Q89" t="str">
        <f t="shared" si="3"/>
        <v>0176161559</v>
      </c>
      <c r="R89" t="s">
        <v>206</v>
      </c>
      <c r="S89" t="s">
        <v>15</v>
      </c>
      <c r="T89" t="s">
        <v>16</v>
      </c>
    </row>
    <row r="90" spans="1:20" x14ac:dyDescent="0.25">
      <c r="A90" s="1">
        <v>43704</v>
      </c>
      <c r="B90" s="2">
        <v>0.4728472222222222</v>
      </c>
      <c r="C90" t="str">
        <f xml:space="preserve"> "600115"</f>
        <v>600115</v>
      </c>
      <c r="D90" t="s">
        <v>18</v>
      </c>
      <c r="E90" t="s">
        <v>19</v>
      </c>
      <c r="F90">
        <v>2000</v>
      </c>
      <c r="G90">
        <v>5.19</v>
      </c>
      <c r="H90">
        <v>10380</v>
      </c>
      <c r="I90">
        <v>10364.41</v>
      </c>
      <c r="J90">
        <v>4.28</v>
      </c>
      <c r="K90">
        <v>0.72</v>
      </c>
      <c r="L90">
        <v>10.38</v>
      </c>
      <c r="M90">
        <v>0.21</v>
      </c>
      <c r="N90">
        <v>8600</v>
      </c>
      <c r="O90">
        <v>22727.78</v>
      </c>
      <c r="P90" s="3">
        <v>8257875</v>
      </c>
      <c r="Q90" t="s">
        <v>21</v>
      </c>
      <c r="R90" t="str">
        <f xml:space="preserve"> "1057039710"</f>
        <v>1057039710</v>
      </c>
      <c r="S90" t="s">
        <v>20</v>
      </c>
      <c r="T90" t="s">
        <v>16</v>
      </c>
    </row>
    <row r="91" spans="1:20" x14ac:dyDescent="0.25">
      <c r="A91" s="1">
        <v>43704</v>
      </c>
      <c r="B91" s="2">
        <v>0.47262731481481479</v>
      </c>
      <c r="C91" t="str">
        <f xml:space="preserve"> "601688"</f>
        <v>601688</v>
      </c>
      <c r="D91" t="s">
        <v>41</v>
      </c>
      <c r="E91" t="s">
        <v>19</v>
      </c>
      <c r="F91">
        <v>500</v>
      </c>
      <c r="G91">
        <v>19.89</v>
      </c>
      <c r="H91">
        <v>9945</v>
      </c>
      <c r="I91">
        <v>9929.85</v>
      </c>
      <c r="J91">
        <v>4.32</v>
      </c>
      <c r="K91">
        <v>0.68</v>
      </c>
      <c r="L91">
        <v>9.9499999999999993</v>
      </c>
      <c r="M91">
        <v>0.2</v>
      </c>
      <c r="N91">
        <v>2700</v>
      </c>
      <c r="O91">
        <v>12363.37</v>
      </c>
      <c r="P91" s="3">
        <v>8245808</v>
      </c>
      <c r="Q91" t="s">
        <v>21</v>
      </c>
      <c r="R91" t="str">
        <f xml:space="preserve"> "1057039661"</f>
        <v>1057039661</v>
      </c>
      <c r="S91" t="s">
        <v>20</v>
      </c>
      <c r="T91" t="s">
        <v>16</v>
      </c>
    </row>
    <row r="92" spans="1:20" x14ac:dyDescent="0.25">
      <c r="A92" s="1">
        <v>43683</v>
      </c>
      <c r="B92" s="2">
        <v>0.55127314814814821</v>
      </c>
      <c r="C92" t="str">
        <f xml:space="preserve"> "601688"</f>
        <v>601688</v>
      </c>
      <c r="D92" t="s">
        <v>41</v>
      </c>
      <c r="E92" t="s">
        <v>26</v>
      </c>
      <c r="F92">
        <v>1700</v>
      </c>
      <c r="G92">
        <v>19.21</v>
      </c>
      <c r="H92">
        <v>32657</v>
      </c>
      <c r="I92">
        <v>-32663.53</v>
      </c>
      <c r="J92">
        <v>3.64</v>
      </c>
      <c r="K92">
        <v>2.2400000000000002</v>
      </c>
      <c r="L92">
        <v>0</v>
      </c>
      <c r="M92">
        <v>0.65</v>
      </c>
      <c r="N92">
        <v>3200</v>
      </c>
      <c r="O92">
        <v>1473.52</v>
      </c>
      <c r="P92" s="3">
        <v>11811292</v>
      </c>
      <c r="Q92" t="s">
        <v>21</v>
      </c>
      <c r="R92" t="str">
        <f xml:space="preserve"> "1057053168"</f>
        <v>1057053168</v>
      </c>
      <c r="S92" t="s">
        <v>20</v>
      </c>
      <c r="T92" t="s">
        <v>16</v>
      </c>
    </row>
    <row r="93" spans="1:20" x14ac:dyDescent="0.25">
      <c r="A93" s="1">
        <v>43683</v>
      </c>
      <c r="B93" s="2">
        <v>0.39134259259259263</v>
      </c>
      <c r="C93" t="str">
        <f xml:space="preserve"> "002508"</f>
        <v>002508</v>
      </c>
      <c r="D93" t="s">
        <v>28</v>
      </c>
      <c r="E93" t="s">
        <v>19</v>
      </c>
      <c r="F93">
        <v>1100</v>
      </c>
      <c r="G93">
        <v>22.29</v>
      </c>
      <c r="H93">
        <v>24519</v>
      </c>
      <c r="I93">
        <v>24489.48</v>
      </c>
      <c r="J93">
        <v>2.83</v>
      </c>
      <c r="K93">
        <v>2.17</v>
      </c>
      <c r="L93">
        <v>24.52</v>
      </c>
      <c r="M93">
        <v>0</v>
      </c>
      <c r="N93">
        <v>0</v>
      </c>
      <c r="O93">
        <v>34137.050000000003</v>
      </c>
      <c r="P93" s="3">
        <v>102000000226439</v>
      </c>
      <c r="Q93" t="str">
        <f xml:space="preserve"> "0176161559"</f>
        <v>0176161559</v>
      </c>
      <c r="R93" t="s">
        <v>207</v>
      </c>
      <c r="S93" t="s">
        <v>15</v>
      </c>
      <c r="T93" t="s">
        <v>16</v>
      </c>
    </row>
    <row r="94" spans="1:20" x14ac:dyDescent="0.25">
      <c r="A94" s="1">
        <v>43679</v>
      </c>
      <c r="B94" s="2">
        <v>0.55653935185185188</v>
      </c>
      <c r="C94" t="str">
        <f xml:space="preserve"> "601688"</f>
        <v>601688</v>
      </c>
      <c r="D94" t="s">
        <v>41</v>
      </c>
      <c r="E94" t="s">
        <v>26</v>
      </c>
      <c r="F94">
        <v>600</v>
      </c>
      <c r="G94">
        <v>19.45</v>
      </c>
      <c r="H94">
        <v>11670</v>
      </c>
      <c r="I94">
        <v>-11675.23</v>
      </c>
      <c r="J94">
        <v>4.2</v>
      </c>
      <c r="K94">
        <v>0.8</v>
      </c>
      <c r="L94">
        <v>0</v>
      </c>
      <c r="M94">
        <v>0.23</v>
      </c>
      <c r="N94">
        <v>1500</v>
      </c>
      <c r="O94">
        <v>9647.57</v>
      </c>
      <c r="P94" s="3">
        <v>9767445</v>
      </c>
      <c r="Q94" t="s">
        <v>21</v>
      </c>
      <c r="R94" t="str">
        <f xml:space="preserve"> "1057045928"</f>
        <v>1057045928</v>
      </c>
      <c r="S94" t="s">
        <v>20</v>
      </c>
      <c r="T94" t="s">
        <v>16</v>
      </c>
    </row>
    <row r="95" spans="1:20" x14ac:dyDescent="0.25">
      <c r="A95" s="1">
        <v>43679</v>
      </c>
      <c r="B95" s="2">
        <v>0.55547453703703698</v>
      </c>
      <c r="C95" t="str">
        <f xml:space="preserve"> "002508"</f>
        <v>002508</v>
      </c>
      <c r="D95" t="s">
        <v>28</v>
      </c>
      <c r="E95" t="s">
        <v>26</v>
      </c>
      <c r="F95">
        <v>500</v>
      </c>
      <c r="G95">
        <v>23.18</v>
      </c>
      <c r="H95">
        <v>11590</v>
      </c>
      <c r="I95">
        <v>-11595</v>
      </c>
      <c r="J95">
        <v>3.98</v>
      </c>
      <c r="K95">
        <v>1.02</v>
      </c>
      <c r="L95">
        <v>0</v>
      </c>
      <c r="M95">
        <v>0</v>
      </c>
      <c r="N95">
        <v>1100</v>
      </c>
      <c r="O95">
        <v>21322.799999999999</v>
      </c>
      <c r="P95" s="3">
        <v>101000013243407</v>
      </c>
      <c r="Q95" t="str">
        <f xml:space="preserve"> "0176161559"</f>
        <v>0176161559</v>
      </c>
      <c r="R95" t="s">
        <v>208</v>
      </c>
      <c r="S95" t="s">
        <v>15</v>
      </c>
      <c r="T95" t="s">
        <v>16</v>
      </c>
    </row>
    <row r="96" spans="1:20" x14ac:dyDescent="0.25">
      <c r="A96" s="1">
        <v>43679</v>
      </c>
      <c r="B96" s="2">
        <v>0.45704861111111111</v>
      </c>
      <c r="C96" t="str">
        <f xml:space="preserve"> "113026"</f>
        <v>113026</v>
      </c>
      <c r="D96" t="s">
        <v>139</v>
      </c>
      <c r="E96" t="s">
        <v>19</v>
      </c>
      <c r="F96">
        <v>10</v>
      </c>
      <c r="G96">
        <v>106.41</v>
      </c>
      <c r="H96">
        <v>1064.0999999999999</v>
      </c>
      <c r="I96">
        <v>1063.9100000000001</v>
      </c>
      <c r="J96">
        <v>0.19</v>
      </c>
      <c r="K96">
        <v>0</v>
      </c>
      <c r="L96">
        <v>0</v>
      </c>
      <c r="M96">
        <v>0</v>
      </c>
      <c r="N96">
        <v>0</v>
      </c>
      <c r="O96">
        <v>32917.800000000003</v>
      </c>
      <c r="P96" s="3">
        <v>7271558</v>
      </c>
      <c r="Q96" t="s">
        <v>21</v>
      </c>
      <c r="R96" t="str">
        <f xml:space="preserve"> "1057035793"</f>
        <v>1057035793</v>
      </c>
      <c r="S96" t="s">
        <v>20</v>
      </c>
      <c r="T96" t="s">
        <v>16</v>
      </c>
    </row>
    <row r="97" spans="1:20" x14ac:dyDescent="0.25">
      <c r="A97" s="1">
        <v>43679</v>
      </c>
      <c r="B97" s="2">
        <v>0.45696759259259262</v>
      </c>
      <c r="C97" t="str">
        <f xml:space="preserve"> "127012"</f>
        <v>127012</v>
      </c>
      <c r="D97" t="s">
        <v>209</v>
      </c>
      <c r="E97" t="s">
        <v>19</v>
      </c>
      <c r="F97">
        <v>10</v>
      </c>
      <c r="G97">
        <v>107.125</v>
      </c>
      <c r="H97">
        <v>1071.25</v>
      </c>
      <c r="I97">
        <v>1071.06</v>
      </c>
      <c r="J97">
        <v>0.15</v>
      </c>
      <c r="K97">
        <v>0.04</v>
      </c>
      <c r="L97">
        <v>0</v>
      </c>
      <c r="M97">
        <v>0</v>
      </c>
      <c r="N97">
        <v>0</v>
      </c>
      <c r="O97">
        <v>31853.89</v>
      </c>
      <c r="P97" s="3">
        <v>104000009029942</v>
      </c>
      <c r="Q97" t="str">
        <f xml:space="preserve"> "0176161559"</f>
        <v>0176161559</v>
      </c>
      <c r="R97" t="s">
        <v>210</v>
      </c>
      <c r="S97" t="s">
        <v>15</v>
      </c>
      <c r="T97" t="s">
        <v>16</v>
      </c>
    </row>
    <row r="98" spans="1:20" x14ac:dyDescent="0.25">
      <c r="A98" s="1">
        <v>43679</v>
      </c>
      <c r="B98" s="2">
        <v>0.4568402777777778</v>
      </c>
      <c r="C98" t="str">
        <f xml:space="preserve"> "110057"</f>
        <v>110057</v>
      </c>
      <c r="D98" t="s">
        <v>146</v>
      </c>
      <c r="E98" t="s">
        <v>19</v>
      </c>
      <c r="F98">
        <v>10</v>
      </c>
      <c r="G98">
        <v>106.67</v>
      </c>
      <c r="H98">
        <v>1066.7</v>
      </c>
      <c r="I98">
        <v>1066.51</v>
      </c>
      <c r="J98">
        <v>0.19</v>
      </c>
      <c r="K98">
        <v>0</v>
      </c>
      <c r="L98">
        <v>0</v>
      </c>
      <c r="M98">
        <v>0</v>
      </c>
      <c r="N98">
        <v>0</v>
      </c>
      <c r="O98">
        <v>30782.83</v>
      </c>
      <c r="P98" s="3">
        <v>7258852</v>
      </c>
      <c r="Q98" t="s">
        <v>21</v>
      </c>
      <c r="R98" t="str">
        <f xml:space="preserve"> "1057035752"</f>
        <v>1057035752</v>
      </c>
      <c r="S98" t="s">
        <v>20</v>
      </c>
      <c r="T98" t="s">
        <v>16</v>
      </c>
    </row>
    <row r="99" spans="1:20" x14ac:dyDescent="0.25">
      <c r="A99" s="1">
        <v>43679</v>
      </c>
      <c r="B99" s="2">
        <v>0.45673611111111106</v>
      </c>
      <c r="C99" t="str">
        <f xml:space="preserve"> "512660"</f>
        <v>512660</v>
      </c>
      <c r="D99" t="s">
        <v>133</v>
      </c>
      <c r="E99" t="s">
        <v>19</v>
      </c>
      <c r="F99">
        <v>2000</v>
      </c>
      <c r="G99">
        <v>0.76</v>
      </c>
      <c r="H99">
        <v>1520</v>
      </c>
      <c r="I99">
        <v>1519.73</v>
      </c>
      <c r="J99">
        <v>0.2</v>
      </c>
      <c r="K99">
        <v>7.0000000000000007E-2</v>
      </c>
      <c r="L99">
        <v>0</v>
      </c>
      <c r="M99">
        <v>0</v>
      </c>
      <c r="N99">
        <v>0</v>
      </c>
      <c r="O99">
        <v>29716.32</v>
      </c>
      <c r="P99" s="3">
        <v>7252909</v>
      </c>
      <c r="Q99" t="s">
        <v>21</v>
      </c>
      <c r="R99" t="str">
        <f xml:space="preserve"> "1057035722"</f>
        <v>1057035722</v>
      </c>
      <c r="S99" t="s">
        <v>20</v>
      </c>
      <c r="T99" t="s">
        <v>16</v>
      </c>
    </row>
    <row r="100" spans="1:20" x14ac:dyDescent="0.25">
      <c r="A100" s="1">
        <v>43677</v>
      </c>
      <c r="B100" s="2">
        <v>0.62023148148148144</v>
      </c>
      <c r="C100" t="str">
        <f xml:space="preserve"> "600115"</f>
        <v>600115</v>
      </c>
      <c r="D100" t="s">
        <v>18</v>
      </c>
      <c r="E100" t="s">
        <v>26</v>
      </c>
      <c r="F100">
        <v>2000</v>
      </c>
      <c r="G100">
        <v>5.9</v>
      </c>
      <c r="H100">
        <v>11800</v>
      </c>
      <c r="I100">
        <v>-11805.24</v>
      </c>
      <c r="J100">
        <v>4.1900000000000004</v>
      </c>
      <c r="K100">
        <v>0.81</v>
      </c>
      <c r="L100">
        <v>0</v>
      </c>
      <c r="M100">
        <v>0.24</v>
      </c>
      <c r="N100">
        <v>10600</v>
      </c>
      <c r="O100">
        <v>28189.05</v>
      </c>
      <c r="P100" s="3">
        <v>11229452</v>
      </c>
      <c r="Q100" t="s">
        <v>21</v>
      </c>
      <c r="R100" t="str">
        <f xml:space="preserve"> "1057075087"</f>
        <v>1057075087</v>
      </c>
      <c r="S100" t="s">
        <v>20</v>
      </c>
      <c r="T100" t="s">
        <v>16</v>
      </c>
    </row>
    <row r="101" spans="1:20" x14ac:dyDescent="0.25">
      <c r="A101" s="1">
        <v>43677</v>
      </c>
      <c r="B101" s="2">
        <v>0.61982638888888886</v>
      </c>
      <c r="C101" t="str">
        <f xml:space="preserve"> "601318"</f>
        <v>601318</v>
      </c>
      <c r="D101" t="s">
        <v>36</v>
      </c>
      <c r="E101" t="s">
        <v>26</v>
      </c>
      <c r="F101">
        <v>100</v>
      </c>
      <c r="G101">
        <v>88.08</v>
      </c>
      <c r="H101">
        <v>8808</v>
      </c>
      <c r="I101">
        <v>-8813.18</v>
      </c>
      <c r="J101">
        <v>4.3899999999999997</v>
      </c>
      <c r="K101">
        <v>0.61</v>
      </c>
      <c r="L101">
        <v>0</v>
      </c>
      <c r="M101">
        <v>0.18</v>
      </c>
      <c r="N101">
        <v>500</v>
      </c>
      <c r="O101">
        <v>39994.29</v>
      </c>
      <c r="P101" s="3">
        <v>11190539</v>
      </c>
      <c r="Q101" t="s">
        <v>21</v>
      </c>
      <c r="R101" t="str">
        <f xml:space="preserve"> "1057074911"</f>
        <v>1057074911</v>
      </c>
      <c r="S101" t="s">
        <v>20</v>
      </c>
      <c r="T101" t="s">
        <v>16</v>
      </c>
    </row>
    <row r="102" spans="1:20" x14ac:dyDescent="0.25">
      <c r="A102" s="1">
        <v>43677</v>
      </c>
      <c r="B102" s="2">
        <v>0.61960648148148145</v>
      </c>
      <c r="C102" t="str">
        <f xml:space="preserve"> "002508"</f>
        <v>002508</v>
      </c>
      <c r="D102" t="s">
        <v>28</v>
      </c>
      <c r="E102" t="s">
        <v>26</v>
      </c>
      <c r="F102">
        <v>600</v>
      </c>
      <c r="G102">
        <v>24.97</v>
      </c>
      <c r="H102">
        <v>14982</v>
      </c>
      <c r="I102">
        <v>-14987</v>
      </c>
      <c r="J102">
        <v>3.67</v>
      </c>
      <c r="K102">
        <v>1.33</v>
      </c>
      <c r="L102">
        <v>0</v>
      </c>
      <c r="M102">
        <v>0</v>
      </c>
      <c r="N102">
        <v>600</v>
      </c>
      <c r="O102">
        <v>48807.47</v>
      </c>
      <c r="P102" s="3">
        <v>102000014272891</v>
      </c>
      <c r="Q102" t="str">
        <f xml:space="preserve"> "0176161559"</f>
        <v>0176161559</v>
      </c>
      <c r="R102" t="s">
        <v>213</v>
      </c>
      <c r="S102" t="s">
        <v>15</v>
      </c>
      <c r="T102" t="s">
        <v>16</v>
      </c>
    </row>
    <row r="103" spans="1:20" x14ac:dyDescent="0.25">
      <c r="A103" s="1">
        <v>43677</v>
      </c>
      <c r="B103" s="2">
        <v>0.41244212962962962</v>
      </c>
      <c r="C103" t="str">
        <f xml:space="preserve"> "601688"</f>
        <v>601688</v>
      </c>
      <c r="D103" t="s">
        <v>41</v>
      </c>
      <c r="E103" t="s">
        <v>19</v>
      </c>
      <c r="F103">
        <v>900</v>
      </c>
      <c r="G103">
        <v>20.260000000000002</v>
      </c>
      <c r="H103">
        <v>18234</v>
      </c>
      <c r="I103">
        <v>18210.41</v>
      </c>
      <c r="J103">
        <v>3.75</v>
      </c>
      <c r="K103">
        <v>1.25</v>
      </c>
      <c r="L103">
        <v>18.23</v>
      </c>
      <c r="M103">
        <v>0.36</v>
      </c>
      <c r="N103">
        <v>900</v>
      </c>
      <c r="O103">
        <v>63794.47</v>
      </c>
      <c r="P103" s="3">
        <v>2502852</v>
      </c>
      <c r="Q103" t="s">
        <v>21</v>
      </c>
      <c r="R103" t="str">
        <f xml:space="preserve"> "1057023893"</f>
        <v>1057023893</v>
      </c>
      <c r="S103" t="s">
        <v>20</v>
      </c>
      <c r="T103" t="s">
        <v>16</v>
      </c>
    </row>
    <row r="104" spans="1:20" x14ac:dyDescent="0.25">
      <c r="A104" s="1">
        <v>43677</v>
      </c>
      <c r="B104" s="2">
        <v>0.39362268518518517</v>
      </c>
      <c r="C104" t="str">
        <f xml:space="preserve"> "600009"</f>
        <v>600009</v>
      </c>
      <c r="D104" t="s">
        <v>92</v>
      </c>
      <c r="E104" t="s">
        <v>19</v>
      </c>
      <c r="F104">
        <v>300</v>
      </c>
      <c r="G104">
        <v>84</v>
      </c>
      <c r="H104">
        <v>25200</v>
      </c>
      <c r="I104">
        <v>25169.3</v>
      </c>
      <c r="J104">
        <v>3.27</v>
      </c>
      <c r="K104">
        <v>1.73</v>
      </c>
      <c r="L104">
        <v>25.2</v>
      </c>
      <c r="M104">
        <v>0.5</v>
      </c>
      <c r="N104">
        <v>0</v>
      </c>
      <c r="O104">
        <v>45584.06</v>
      </c>
      <c r="P104" s="3">
        <v>123794</v>
      </c>
      <c r="Q104" t="s">
        <v>21</v>
      </c>
      <c r="R104" t="str">
        <f xml:space="preserve"> "1057003182"</f>
        <v>1057003182</v>
      </c>
      <c r="S104" t="s">
        <v>20</v>
      </c>
      <c r="T104" t="s">
        <v>16</v>
      </c>
    </row>
    <row r="105" spans="1:20" x14ac:dyDescent="0.25">
      <c r="A105" s="1">
        <v>43672</v>
      </c>
      <c r="B105" s="2">
        <v>0.62170138888888882</v>
      </c>
      <c r="C105" t="str">
        <f xml:space="preserve"> "600115"</f>
        <v>600115</v>
      </c>
      <c r="D105" t="s">
        <v>18</v>
      </c>
      <c r="E105" t="s">
        <v>26</v>
      </c>
      <c r="F105">
        <v>2200</v>
      </c>
      <c r="G105">
        <v>5.96</v>
      </c>
      <c r="H105">
        <v>13112</v>
      </c>
      <c r="I105">
        <v>-13117.26</v>
      </c>
      <c r="J105">
        <v>4.0999999999999996</v>
      </c>
      <c r="K105">
        <v>0.9</v>
      </c>
      <c r="L105">
        <v>0</v>
      </c>
      <c r="M105">
        <v>0.26</v>
      </c>
      <c r="N105">
        <v>8600</v>
      </c>
      <c r="O105">
        <v>414.76</v>
      </c>
      <c r="P105" s="3">
        <v>10815731</v>
      </c>
      <c r="Q105" t="s">
        <v>21</v>
      </c>
      <c r="R105" t="str">
        <f xml:space="preserve"> "1057052682"</f>
        <v>1057052682</v>
      </c>
      <c r="S105" t="s">
        <v>20</v>
      </c>
      <c r="T105" t="s">
        <v>16</v>
      </c>
    </row>
    <row r="106" spans="1:20" x14ac:dyDescent="0.25">
      <c r="A106" s="1">
        <v>43672</v>
      </c>
      <c r="B106" s="2">
        <v>0.61091435185185183</v>
      </c>
      <c r="C106" t="str">
        <f xml:space="preserve"> "601688"</f>
        <v>601688</v>
      </c>
      <c r="D106" t="s">
        <v>41</v>
      </c>
      <c r="E106" t="s">
        <v>26</v>
      </c>
      <c r="F106">
        <v>600</v>
      </c>
      <c r="G106">
        <v>21.41</v>
      </c>
      <c r="H106">
        <v>12846</v>
      </c>
      <c r="I106">
        <v>-12851.26</v>
      </c>
      <c r="J106">
        <v>4.1100000000000003</v>
      </c>
      <c r="K106">
        <v>0.89</v>
      </c>
      <c r="L106">
        <v>0</v>
      </c>
      <c r="M106">
        <v>0.26</v>
      </c>
      <c r="N106">
        <v>1800</v>
      </c>
      <c r="O106">
        <v>13532.02</v>
      </c>
      <c r="P106" s="3">
        <v>9862108</v>
      </c>
      <c r="Q106" t="s">
        <v>21</v>
      </c>
      <c r="R106" t="str">
        <f xml:space="preserve"> "1057048582"</f>
        <v>1057048582</v>
      </c>
      <c r="S106" t="s">
        <v>20</v>
      </c>
      <c r="T106" t="s">
        <v>16</v>
      </c>
    </row>
    <row r="107" spans="1:20" x14ac:dyDescent="0.25">
      <c r="A107" s="1">
        <v>43672</v>
      </c>
      <c r="B107" s="2">
        <v>0.55655092592592592</v>
      </c>
      <c r="C107" t="str">
        <f xml:space="preserve"> "000338"</f>
        <v>000338</v>
      </c>
      <c r="D107" t="s">
        <v>33</v>
      </c>
      <c r="E107" t="s">
        <v>19</v>
      </c>
      <c r="F107">
        <v>1500</v>
      </c>
      <c r="G107">
        <v>12.48</v>
      </c>
      <c r="H107">
        <v>18720</v>
      </c>
      <c r="I107">
        <v>18696.28</v>
      </c>
      <c r="J107">
        <v>3.35</v>
      </c>
      <c r="K107">
        <v>1.65</v>
      </c>
      <c r="L107">
        <v>18.72</v>
      </c>
      <c r="M107">
        <v>0</v>
      </c>
      <c r="N107">
        <v>0</v>
      </c>
      <c r="O107">
        <v>26383.279999999999</v>
      </c>
      <c r="P107" s="3">
        <v>104000009891913</v>
      </c>
      <c r="Q107" t="str">
        <f xml:space="preserve"> "0176161559"</f>
        <v>0176161559</v>
      </c>
      <c r="R107" t="s">
        <v>214</v>
      </c>
      <c r="S107" t="s">
        <v>15</v>
      </c>
      <c r="T107" t="s">
        <v>16</v>
      </c>
    </row>
    <row r="108" spans="1:20" x14ac:dyDescent="0.25">
      <c r="A108" s="1">
        <v>43669</v>
      </c>
      <c r="B108" s="2">
        <v>0.6216666666666667</v>
      </c>
      <c r="C108" t="str">
        <f xml:space="preserve"> "600115"</f>
        <v>600115</v>
      </c>
      <c r="D108" t="s">
        <v>18</v>
      </c>
      <c r="E108" t="s">
        <v>26</v>
      </c>
      <c r="F108">
        <v>2000</v>
      </c>
      <c r="G108">
        <v>5.95</v>
      </c>
      <c r="H108">
        <v>11900</v>
      </c>
      <c r="I108">
        <v>-11905.24</v>
      </c>
      <c r="J108">
        <v>4.18</v>
      </c>
      <c r="K108">
        <v>0.82</v>
      </c>
      <c r="L108">
        <v>0</v>
      </c>
      <c r="M108">
        <v>0.24</v>
      </c>
      <c r="N108">
        <v>6400</v>
      </c>
      <c r="O108">
        <v>7687</v>
      </c>
      <c r="P108" s="3">
        <v>10842182</v>
      </c>
      <c r="Q108" t="s">
        <v>21</v>
      </c>
      <c r="R108" t="str">
        <f xml:space="preserve"> "1057049771"</f>
        <v>1057049771</v>
      </c>
      <c r="S108" t="s">
        <v>20</v>
      </c>
      <c r="T108" t="s">
        <v>16</v>
      </c>
    </row>
    <row r="109" spans="1:20" x14ac:dyDescent="0.25">
      <c r="A109" s="1">
        <v>43669</v>
      </c>
      <c r="B109" s="2">
        <v>0.62100694444444449</v>
      </c>
      <c r="C109" t="str">
        <f xml:space="preserve"> "000338"</f>
        <v>000338</v>
      </c>
      <c r="D109" t="s">
        <v>33</v>
      </c>
      <c r="E109" t="s">
        <v>19</v>
      </c>
      <c r="F109">
        <v>1000</v>
      </c>
      <c r="G109">
        <v>12.41</v>
      </c>
      <c r="H109">
        <v>12410</v>
      </c>
      <c r="I109">
        <v>12392.59</v>
      </c>
      <c r="J109">
        <v>3.9</v>
      </c>
      <c r="K109">
        <v>1.1000000000000001</v>
      </c>
      <c r="L109">
        <v>12.41</v>
      </c>
      <c r="M109">
        <v>0</v>
      </c>
      <c r="N109">
        <v>1500</v>
      </c>
      <c r="O109">
        <v>19592.240000000002</v>
      </c>
      <c r="P109" s="3">
        <v>103000014308487</v>
      </c>
      <c r="Q109" t="str">
        <f xml:space="preserve"> "0176161559"</f>
        <v>0176161559</v>
      </c>
      <c r="R109" t="s">
        <v>215</v>
      </c>
      <c r="S109" t="s">
        <v>15</v>
      </c>
      <c r="T109" t="s">
        <v>16</v>
      </c>
    </row>
    <row r="110" spans="1:20" x14ac:dyDescent="0.25">
      <c r="A110" s="1">
        <v>43668</v>
      </c>
      <c r="B110" s="2">
        <v>0.62230324074074073</v>
      </c>
      <c r="C110" t="str">
        <f xml:space="preserve"> "600009"</f>
        <v>600009</v>
      </c>
      <c r="D110" t="s">
        <v>92</v>
      </c>
      <c r="E110" t="s">
        <v>26</v>
      </c>
      <c r="F110">
        <v>300</v>
      </c>
      <c r="G110">
        <v>82.1</v>
      </c>
      <c r="H110">
        <v>24630</v>
      </c>
      <c r="I110">
        <v>-24635.49</v>
      </c>
      <c r="J110">
        <v>3.31</v>
      </c>
      <c r="K110">
        <v>1.69</v>
      </c>
      <c r="L110">
        <v>0</v>
      </c>
      <c r="M110">
        <v>0.49</v>
      </c>
      <c r="N110">
        <v>300</v>
      </c>
      <c r="O110">
        <v>7199.13</v>
      </c>
      <c r="P110" s="3">
        <v>15146365</v>
      </c>
      <c r="Q110" t="s">
        <v>21</v>
      </c>
      <c r="R110" t="str">
        <f xml:space="preserve"> "1057059412"</f>
        <v>1057059412</v>
      </c>
      <c r="S110" t="s">
        <v>20</v>
      </c>
      <c r="T110" t="s">
        <v>16</v>
      </c>
    </row>
    <row r="111" spans="1:20" x14ac:dyDescent="0.25">
      <c r="A111" s="1">
        <v>43661</v>
      </c>
      <c r="B111" s="2">
        <v>0.60131944444444441</v>
      </c>
      <c r="C111" t="str">
        <f xml:space="preserve"> "002916"</f>
        <v>002916</v>
      </c>
      <c r="D111" t="s">
        <v>123</v>
      </c>
      <c r="E111" t="s">
        <v>19</v>
      </c>
      <c r="F111">
        <v>300</v>
      </c>
      <c r="G111">
        <v>104.57</v>
      </c>
      <c r="H111">
        <v>31371</v>
      </c>
      <c r="I111">
        <v>31333.98</v>
      </c>
      <c r="J111">
        <v>2.86</v>
      </c>
      <c r="K111">
        <v>2.79</v>
      </c>
      <c r="L111">
        <v>31.37</v>
      </c>
      <c r="M111">
        <v>0</v>
      </c>
      <c r="N111">
        <v>0</v>
      </c>
      <c r="O111">
        <v>31830.22</v>
      </c>
      <c r="P111" s="3">
        <v>103000016782651</v>
      </c>
      <c r="Q111" t="str">
        <f xml:space="preserve"> "0176161559"</f>
        <v>0176161559</v>
      </c>
      <c r="R111" t="s">
        <v>219</v>
      </c>
      <c r="S111" t="s">
        <v>15</v>
      </c>
      <c r="T111" t="s">
        <v>16</v>
      </c>
    </row>
    <row r="112" spans="1:20" x14ac:dyDescent="0.25">
      <c r="A112" s="1">
        <v>43649</v>
      </c>
      <c r="B112" s="2">
        <v>0.62157407407407406</v>
      </c>
      <c r="C112" t="str">
        <f xml:space="preserve"> "601688"</f>
        <v>601688</v>
      </c>
      <c r="D112" t="s">
        <v>41</v>
      </c>
      <c r="E112" t="s">
        <v>26</v>
      </c>
      <c r="F112">
        <v>200</v>
      </c>
      <c r="G112">
        <v>21.61</v>
      </c>
      <c r="H112">
        <v>4322</v>
      </c>
      <c r="I112">
        <v>-4327.09</v>
      </c>
      <c r="J112">
        <v>4.7</v>
      </c>
      <c r="K112">
        <v>0.3</v>
      </c>
      <c r="L112">
        <v>0</v>
      </c>
      <c r="M112">
        <v>0.09</v>
      </c>
      <c r="N112">
        <v>1200</v>
      </c>
      <c r="O112">
        <v>496.24</v>
      </c>
      <c r="P112" s="3">
        <v>14836939</v>
      </c>
      <c r="Q112" t="s">
        <v>21</v>
      </c>
      <c r="R112" t="str">
        <f xml:space="preserve"> "1057081180"</f>
        <v>1057081180</v>
      </c>
      <c r="S112" t="s">
        <v>20</v>
      </c>
      <c r="T112" t="s">
        <v>16</v>
      </c>
    </row>
    <row r="113" spans="1:20" x14ac:dyDescent="0.25">
      <c r="A113" s="1">
        <v>43644</v>
      </c>
      <c r="B113" s="2">
        <v>0.62482638888888886</v>
      </c>
      <c r="C113" t="str">
        <f xml:space="preserve"> "002916"</f>
        <v>002916</v>
      </c>
      <c r="D113" t="s">
        <v>123</v>
      </c>
      <c r="E113" t="s">
        <v>26</v>
      </c>
      <c r="F113">
        <v>300</v>
      </c>
      <c r="G113">
        <v>101.92</v>
      </c>
      <c r="H113">
        <v>30576</v>
      </c>
      <c r="I113">
        <v>-30581.5</v>
      </c>
      <c r="J113">
        <v>2.79</v>
      </c>
      <c r="K113">
        <v>2.71</v>
      </c>
      <c r="L113">
        <v>0</v>
      </c>
      <c r="M113">
        <v>0</v>
      </c>
      <c r="N113">
        <v>300</v>
      </c>
      <c r="O113">
        <v>823.33</v>
      </c>
      <c r="P113" s="3">
        <v>104000017150602</v>
      </c>
      <c r="Q113" t="str">
        <f xml:space="preserve"> "0176161559"</f>
        <v>0176161559</v>
      </c>
      <c r="R113" t="s">
        <v>124</v>
      </c>
      <c r="S113" t="s">
        <v>15</v>
      </c>
      <c r="T113" t="s">
        <v>16</v>
      </c>
    </row>
    <row r="114" spans="1:20" x14ac:dyDescent="0.25">
      <c r="A114" s="1">
        <v>43644</v>
      </c>
      <c r="B114" s="2">
        <v>0.62394675925925924</v>
      </c>
      <c r="C114" t="str">
        <f xml:space="preserve"> "601688"</f>
        <v>601688</v>
      </c>
      <c r="D114" t="s">
        <v>41</v>
      </c>
      <c r="E114" t="s">
        <v>26</v>
      </c>
      <c r="F114">
        <v>1000</v>
      </c>
      <c r="G114">
        <v>22.32</v>
      </c>
      <c r="H114">
        <v>22320</v>
      </c>
      <c r="I114">
        <v>-22325.45</v>
      </c>
      <c r="J114">
        <v>3.46</v>
      </c>
      <c r="K114">
        <v>1.54</v>
      </c>
      <c r="L114">
        <v>0</v>
      </c>
      <c r="M114">
        <v>0.45</v>
      </c>
      <c r="N114">
        <v>1000</v>
      </c>
      <c r="O114">
        <v>31404.83</v>
      </c>
      <c r="P114" s="3">
        <v>12724613</v>
      </c>
      <c r="Q114" t="s">
        <v>21</v>
      </c>
      <c r="R114" t="str">
        <f xml:space="preserve"> "1057073229"</f>
        <v>1057073229</v>
      </c>
      <c r="S114" t="s">
        <v>20</v>
      </c>
      <c r="T114" t="s">
        <v>16</v>
      </c>
    </row>
    <row r="115" spans="1:20" x14ac:dyDescent="0.25">
      <c r="A115" s="1">
        <v>43644</v>
      </c>
      <c r="B115" s="2">
        <v>0.6191550925925926</v>
      </c>
      <c r="C115" t="str">
        <f xml:space="preserve"> "002142"</f>
        <v>002142</v>
      </c>
      <c r="D115" t="s">
        <v>125</v>
      </c>
      <c r="E115" t="s">
        <v>19</v>
      </c>
      <c r="F115">
        <v>400</v>
      </c>
      <c r="G115">
        <v>24.18</v>
      </c>
      <c r="H115">
        <v>9672</v>
      </c>
      <c r="I115">
        <v>9657.33</v>
      </c>
      <c r="J115">
        <v>4.1500000000000004</v>
      </c>
      <c r="K115">
        <v>0.85</v>
      </c>
      <c r="L115">
        <v>9.67</v>
      </c>
      <c r="M115">
        <v>0</v>
      </c>
      <c r="N115">
        <v>0</v>
      </c>
      <c r="O115">
        <v>53730.28</v>
      </c>
      <c r="P115" s="3">
        <v>104000016522647</v>
      </c>
      <c r="Q115" t="str">
        <f xml:space="preserve"> "0176161559"</f>
        <v>0176161559</v>
      </c>
      <c r="R115" t="s">
        <v>126</v>
      </c>
      <c r="S115" t="s">
        <v>15</v>
      </c>
      <c r="T115" t="s">
        <v>16</v>
      </c>
    </row>
    <row r="116" spans="1:20" x14ac:dyDescent="0.25">
      <c r="A116" s="1">
        <v>43641</v>
      </c>
      <c r="B116" s="2">
        <v>0.46195601851851853</v>
      </c>
      <c r="C116" t="str">
        <f xml:space="preserve"> "600115"</f>
        <v>600115</v>
      </c>
      <c r="D116" t="s">
        <v>18</v>
      </c>
      <c r="E116" t="s">
        <v>19</v>
      </c>
      <c r="F116">
        <v>2200</v>
      </c>
      <c r="G116">
        <v>6.11</v>
      </c>
      <c r="H116">
        <v>13442</v>
      </c>
      <c r="I116">
        <v>13423.28</v>
      </c>
      <c r="J116">
        <v>4.07</v>
      </c>
      <c r="K116">
        <v>0.93</v>
      </c>
      <c r="L116">
        <v>13.45</v>
      </c>
      <c r="M116">
        <v>0.27</v>
      </c>
      <c r="N116">
        <v>4400</v>
      </c>
      <c r="O116">
        <v>44061.440000000002</v>
      </c>
      <c r="P116" s="3">
        <v>8236576</v>
      </c>
      <c r="Q116" t="s">
        <v>21</v>
      </c>
      <c r="R116" t="str">
        <f xml:space="preserve"> "1057047669"</f>
        <v>1057047669</v>
      </c>
      <c r="S116" t="s">
        <v>20</v>
      </c>
      <c r="T116" t="s">
        <v>16</v>
      </c>
    </row>
    <row r="117" spans="1:20" x14ac:dyDescent="0.25">
      <c r="A117" s="1">
        <v>43641</v>
      </c>
      <c r="B117" s="2">
        <v>0.45640046296296299</v>
      </c>
      <c r="C117" t="str">
        <f xml:space="preserve"> "002142"</f>
        <v>002142</v>
      </c>
      <c r="D117" t="s">
        <v>125</v>
      </c>
      <c r="E117" t="s">
        <v>19</v>
      </c>
      <c r="F117">
        <v>1000</v>
      </c>
      <c r="G117">
        <v>23.45</v>
      </c>
      <c r="H117">
        <v>23450</v>
      </c>
      <c r="I117">
        <v>23421.55</v>
      </c>
      <c r="J117">
        <v>2.92</v>
      </c>
      <c r="K117">
        <v>2.08</v>
      </c>
      <c r="L117">
        <v>23.45</v>
      </c>
      <c r="M117">
        <v>0</v>
      </c>
      <c r="N117">
        <v>400</v>
      </c>
      <c r="O117">
        <v>30638.16</v>
      </c>
      <c r="P117" s="3">
        <v>103000009934881</v>
      </c>
      <c r="Q117" t="str">
        <f xml:space="preserve"> "0176161559"</f>
        <v>0176161559</v>
      </c>
      <c r="R117" t="s">
        <v>128</v>
      </c>
      <c r="S117" t="s">
        <v>15</v>
      </c>
      <c r="T117" t="s">
        <v>16</v>
      </c>
    </row>
    <row r="118" spans="1:20" x14ac:dyDescent="0.25">
      <c r="A118" s="1">
        <v>43641</v>
      </c>
      <c r="B118" s="2">
        <v>0.44288194444444445</v>
      </c>
      <c r="C118" t="str">
        <f xml:space="preserve"> "600036"</f>
        <v>600036</v>
      </c>
      <c r="D118" t="s">
        <v>129</v>
      </c>
      <c r="E118" t="s">
        <v>19</v>
      </c>
      <c r="F118">
        <v>200</v>
      </c>
      <c r="G118">
        <v>35.97</v>
      </c>
      <c r="H118">
        <v>7194</v>
      </c>
      <c r="I118">
        <v>7181.66</v>
      </c>
      <c r="J118">
        <v>4.5</v>
      </c>
      <c r="K118">
        <v>0.5</v>
      </c>
      <c r="L118">
        <v>7.2</v>
      </c>
      <c r="M118">
        <v>0.14000000000000001</v>
      </c>
      <c r="N118">
        <v>0</v>
      </c>
      <c r="O118">
        <v>7216.61</v>
      </c>
      <c r="P118" s="3">
        <v>6194333</v>
      </c>
      <c r="Q118" t="s">
        <v>21</v>
      </c>
      <c r="R118" t="str">
        <f xml:space="preserve"> "1057038452"</f>
        <v>1057038452</v>
      </c>
      <c r="S118" t="s">
        <v>20</v>
      </c>
      <c r="T118" t="s">
        <v>16</v>
      </c>
    </row>
    <row r="119" spans="1:20" x14ac:dyDescent="0.25">
      <c r="A119" s="1">
        <v>43634</v>
      </c>
      <c r="B119" s="2">
        <v>0.44824074074074072</v>
      </c>
      <c r="C119" t="str">
        <f xml:space="preserve"> "600115"</f>
        <v>600115</v>
      </c>
      <c r="D119" t="s">
        <v>18</v>
      </c>
      <c r="E119" t="s">
        <v>26</v>
      </c>
      <c r="F119">
        <v>1800</v>
      </c>
      <c r="G119">
        <v>5.78</v>
      </c>
      <c r="H119">
        <v>10404</v>
      </c>
      <c r="I119">
        <v>-10409.209999999999</v>
      </c>
      <c r="J119">
        <v>4.28</v>
      </c>
      <c r="K119">
        <v>0.72</v>
      </c>
      <c r="L119">
        <v>0</v>
      </c>
      <c r="M119">
        <v>0.21</v>
      </c>
      <c r="N119">
        <v>6600</v>
      </c>
      <c r="O119">
        <v>26.23</v>
      </c>
      <c r="P119" s="3">
        <v>6922569</v>
      </c>
      <c r="Q119" t="s">
        <v>21</v>
      </c>
      <c r="R119" t="str">
        <f xml:space="preserve"> "1057047243"</f>
        <v>1057047243</v>
      </c>
      <c r="S119" t="s">
        <v>20</v>
      </c>
      <c r="T119" t="s">
        <v>16</v>
      </c>
    </row>
    <row r="120" spans="1:20" x14ac:dyDescent="0.25">
      <c r="A120" s="1">
        <v>43634</v>
      </c>
      <c r="B120" s="2">
        <v>0.43905092592592593</v>
      </c>
      <c r="C120" t="str">
        <f xml:space="preserve"> "600977"</f>
        <v>600977</v>
      </c>
      <c r="D120" t="s">
        <v>131</v>
      </c>
      <c r="E120" t="s">
        <v>19</v>
      </c>
      <c r="F120">
        <v>700</v>
      </c>
      <c r="G120">
        <v>14.66</v>
      </c>
      <c r="H120">
        <v>10262</v>
      </c>
      <c r="I120">
        <v>10246.530000000001</v>
      </c>
      <c r="J120">
        <v>4.29</v>
      </c>
      <c r="K120">
        <v>0.71</v>
      </c>
      <c r="L120">
        <v>10.26</v>
      </c>
      <c r="M120">
        <v>0.21</v>
      </c>
      <c r="N120">
        <v>0</v>
      </c>
      <c r="O120">
        <v>10435.44</v>
      </c>
      <c r="P120" s="3">
        <v>4325919</v>
      </c>
      <c r="Q120" t="s">
        <v>21</v>
      </c>
      <c r="R120" t="str">
        <f xml:space="preserve"> "1057043108"</f>
        <v>1057043108</v>
      </c>
      <c r="S120" t="s">
        <v>20</v>
      </c>
      <c r="T120" t="s">
        <v>16</v>
      </c>
    </row>
    <row r="121" spans="1:20" x14ac:dyDescent="0.25">
      <c r="A121" s="1">
        <v>43619</v>
      </c>
      <c r="B121" s="2">
        <v>0.60685185185185186</v>
      </c>
      <c r="C121" t="str">
        <f xml:space="preserve"> "600115"</f>
        <v>600115</v>
      </c>
      <c r="D121" t="s">
        <v>18</v>
      </c>
      <c r="E121" t="s">
        <v>26</v>
      </c>
      <c r="F121">
        <v>1400</v>
      </c>
      <c r="G121">
        <v>6.08</v>
      </c>
      <c r="H121">
        <v>8512</v>
      </c>
      <c r="I121">
        <v>-8517.17</v>
      </c>
      <c r="J121">
        <v>4.41</v>
      </c>
      <c r="K121">
        <v>0.59</v>
      </c>
      <c r="L121">
        <v>0</v>
      </c>
      <c r="M121">
        <v>0.17</v>
      </c>
      <c r="N121">
        <v>4800</v>
      </c>
      <c r="O121">
        <v>188.91</v>
      </c>
      <c r="P121" s="3">
        <v>13293547</v>
      </c>
      <c r="Q121" t="s">
        <v>21</v>
      </c>
      <c r="R121" t="str">
        <f xml:space="preserve"> "1057079858"</f>
        <v>1057079858</v>
      </c>
      <c r="S121" t="s">
        <v>20</v>
      </c>
      <c r="T121" t="s">
        <v>16</v>
      </c>
    </row>
    <row r="122" spans="1:20" x14ac:dyDescent="0.25">
      <c r="A122" s="1">
        <v>43619</v>
      </c>
      <c r="B122" s="2">
        <v>0.60663194444444446</v>
      </c>
      <c r="C122" t="str">
        <f xml:space="preserve"> "600977"</f>
        <v>600977</v>
      </c>
      <c r="D122" t="s">
        <v>131</v>
      </c>
      <c r="E122" t="s">
        <v>26</v>
      </c>
      <c r="F122">
        <v>700</v>
      </c>
      <c r="G122">
        <v>14.91</v>
      </c>
      <c r="H122">
        <v>10437</v>
      </c>
      <c r="I122">
        <v>-10442.209999999999</v>
      </c>
      <c r="J122">
        <v>4.28</v>
      </c>
      <c r="K122">
        <v>0.72</v>
      </c>
      <c r="L122">
        <v>0</v>
      </c>
      <c r="M122">
        <v>0.21</v>
      </c>
      <c r="N122">
        <v>700</v>
      </c>
      <c r="O122">
        <v>8706.08</v>
      </c>
      <c r="P122" s="3">
        <v>13375430</v>
      </c>
      <c r="Q122" t="s">
        <v>21</v>
      </c>
      <c r="R122" t="str">
        <f xml:space="preserve"> "1057079786"</f>
        <v>1057079786</v>
      </c>
      <c r="S122" t="s">
        <v>20</v>
      </c>
      <c r="T122" t="s">
        <v>16</v>
      </c>
    </row>
    <row r="123" spans="1:20" x14ac:dyDescent="0.25">
      <c r="A123" s="1">
        <v>43616</v>
      </c>
      <c r="B123" s="2">
        <v>0.61193287037037036</v>
      </c>
      <c r="C123" t="str">
        <f xml:space="preserve"> "601298"</f>
        <v>601298</v>
      </c>
      <c r="D123" t="s">
        <v>132</v>
      </c>
      <c r="E123" t="s">
        <v>19</v>
      </c>
      <c r="F123">
        <v>1500</v>
      </c>
      <c r="G123">
        <v>8.08</v>
      </c>
      <c r="H123">
        <v>12120</v>
      </c>
      <c r="I123">
        <v>12102.64</v>
      </c>
      <c r="J123">
        <v>4.17</v>
      </c>
      <c r="K123">
        <v>0.83</v>
      </c>
      <c r="L123">
        <v>12.12</v>
      </c>
      <c r="M123">
        <v>0.24</v>
      </c>
      <c r="N123">
        <v>0</v>
      </c>
      <c r="O123">
        <v>19148.29</v>
      </c>
      <c r="P123" s="3">
        <v>12151147</v>
      </c>
      <c r="Q123" t="s">
        <v>21</v>
      </c>
      <c r="R123" t="str">
        <f xml:space="preserve"> "1057076268"</f>
        <v>1057076268</v>
      </c>
      <c r="S123" t="s">
        <v>20</v>
      </c>
      <c r="T123" t="s">
        <v>16</v>
      </c>
    </row>
    <row r="124" spans="1:20" x14ac:dyDescent="0.25">
      <c r="A124" s="1">
        <v>43612</v>
      </c>
      <c r="B124" s="2">
        <v>0.62119212962962966</v>
      </c>
      <c r="C124" t="str">
        <f xml:space="preserve"> "512660"</f>
        <v>512660</v>
      </c>
      <c r="D124" t="s">
        <v>133</v>
      </c>
      <c r="E124" t="s">
        <v>26</v>
      </c>
      <c r="F124">
        <v>2000</v>
      </c>
      <c r="G124">
        <v>0.74399999999999999</v>
      </c>
      <c r="H124">
        <v>1488</v>
      </c>
      <c r="I124">
        <v>-1488.27</v>
      </c>
      <c r="J124">
        <v>0.2</v>
      </c>
      <c r="K124">
        <v>7.0000000000000007E-2</v>
      </c>
      <c r="L124">
        <v>0</v>
      </c>
      <c r="M124">
        <v>0</v>
      </c>
      <c r="N124">
        <v>2000</v>
      </c>
      <c r="O124">
        <v>45.65</v>
      </c>
      <c r="P124" s="3">
        <v>12830921</v>
      </c>
      <c r="Q124" t="s">
        <v>21</v>
      </c>
      <c r="R124" t="str">
        <f xml:space="preserve"> "1057075448"</f>
        <v>1057075448</v>
      </c>
      <c r="S124" t="s">
        <v>20</v>
      </c>
      <c r="T124" t="s">
        <v>16</v>
      </c>
    </row>
    <row r="125" spans="1:20" x14ac:dyDescent="0.25">
      <c r="A125" s="1">
        <v>43601</v>
      </c>
      <c r="B125" s="2">
        <v>0.58663194444444444</v>
      </c>
      <c r="C125" t="str">
        <f xml:space="preserve"> "600036"</f>
        <v>600036</v>
      </c>
      <c r="D125" t="s">
        <v>129</v>
      </c>
      <c r="E125" t="s">
        <v>19</v>
      </c>
      <c r="F125">
        <v>600</v>
      </c>
      <c r="G125">
        <v>33.869999999999997</v>
      </c>
      <c r="H125">
        <v>20322</v>
      </c>
      <c r="I125">
        <v>20296.27</v>
      </c>
      <c r="J125">
        <v>3.6</v>
      </c>
      <c r="K125">
        <v>1.4</v>
      </c>
      <c r="L125">
        <v>20.32</v>
      </c>
      <c r="M125">
        <v>0.41</v>
      </c>
      <c r="N125">
        <v>200</v>
      </c>
      <c r="O125">
        <v>21093.66</v>
      </c>
      <c r="P125" s="3">
        <v>11814563</v>
      </c>
      <c r="Q125" t="s">
        <v>21</v>
      </c>
      <c r="R125" t="str">
        <f xml:space="preserve"> "1057076787"</f>
        <v>1057076787</v>
      </c>
      <c r="S125" t="s">
        <v>20</v>
      </c>
      <c r="T125" t="s">
        <v>16</v>
      </c>
    </row>
    <row r="126" spans="1:20" x14ac:dyDescent="0.25">
      <c r="A126" s="1">
        <v>43598</v>
      </c>
      <c r="B126" s="2">
        <v>0.42368055555555556</v>
      </c>
      <c r="C126" t="str">
        <f xml:space="preserve"> "601298"</f>
        <v>601298</v>
      </c>
      <c r="D126" t="s">
        <v>132</v>
      </c>
      <c r="E126" t="s">
        <v>26</v>
      </c>
      <c r="F126">
        <v>1500</v>
      </c>
      <c r="G126">
        <v>8.0399999999999991</v>
      </c>
      <c r="H126">
        <v>12060</v>
      </c>
      <c r="I126">
        <v>-12065.24</v>
      </c>
      <c r="J126">
        <v>4.17</v>
      </c>
      <c r="K126">
        <v>0.83</v>
      </c>
      <c r="L126">
        <v>0</v>
      </c>
      <c r="M126">
        <v>0.24</v>
      </c>
      <c r="N126">
        <v>1500</v>
      </c>
      <c r="O126">
        <v>797.39</v>
      </c>
      <c r="P126" s="3">
        <v>4425152</v>
      </c>
      <c r="Q126" t="s">
        <v>21</v>
      </c>
      <c r="R126" t="str">
        <f xml:space="preserve"> "1057045168"</f>
        <v>1057045168</v>
      </c>
      <c r="S126" t="s">
        <v>20</v>
      </c>
      <c r="T126" t="s">
        <v>16</v>
      </c>
    </row>
    <row r="127" spans="1:20" x14ac:dyDescent="0.25">
      <c r="A127" s="1">
        <v>43598</v>
      </c>
      <c r="B127" s="2">
        <v>0.4001736111111111</v>
      </c>
      <c r="C127" t="str">
        <f xml:space="preserve"> "002456"</f>
        <v>002456</v>
      </c>
      <c r="D127" t="s">
        <v>137</v>
      </c>
      <c r="E127" t="s">
        <v>19</v>
      </c>
      <c r="F127">
        <v>1400</v>
      </c>
      <c r="G127">
        <v>8.9499999999999993</v>
      </c>
      <c r="H127">
        <v>12530</v>
      </c>
      <c r="I127">
        <v>12512.47</v>
      </c>
      <c r="J127">
        <v>3.89</v>
      </c>
      <c r="K127">
        <v>1.1100000000000001</v>
      </c>
      <c r="L127">
        <v>12.53</v>
      </c>
      <c r="M127">
        <v>0</v>
      </c>
      <c r="N127">
        <v>0</v>
      </c>
      <c r="O127">
        <v>12862.63</v>
      </c>
      <c r="P127" s="3">
        <v>102000002448404</v>
      </c>
      <c r="Q127" t="str">
        <f xml:space="preserve"> "0176161559"</f>
        <v>0176161559</v>
      </c>
      <c r="R127" t="s">
        <v>138</v>
      </c>
      <c r="S127" t="s">
        <v>15</v>
      </c>
      <c r="T127" t="s">
        <v>16</v>
      </c>
    </row>
    <row r="128" spans="1:20" x14ac:dyDescent="0.25">
      <c r="A128" s="1">
        <v>43592</v>
      </c>
      <c r="B128" s="2">
        <v>0.8650578703703703</v>
      </c>
      <c r="C128" t="str">
        <f xml:space="preserve"> "113026"</f>
        <v>113026</v>
      </c>
      <c r="D128" t="s">
        <v>139</v>
      </c>
      <c r="E128" t="s">
        <v>14</v>
      </c>
      <c r="F128">
        <v>10</v>
      </c>
      <c r="G128">
        <v>100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10</v>
      </c>
      <c r="O128">
        <v>350.16</v>
      </c>
      <c r="P128" s="3">
        <v>0</v>
      </c>
      <c r="Q128" t="s">
        <v>21</v>
      </c>
      <c r="R128" t="s">
        <v>34</v>
      </c>
      <c r="S128" t="s">
        <v>20</v>
      </c>
      <c r="T128" t="s">
        <v>16</v>
      </c>
    </row>
    <row r="129" spans="1:20" x14ac:dyDescent="0.25">
      <c r="A129" s="1">
        <v>43591</v>
      </c>
      <c r="B129" s="2">
        <v>0.55637731481481478</v>
      </c>
      <c r="C129" t="str">
        <f xml:space="preserve"> "601318"</f>
        <v>601318</v>
      </c>
      <c r="D129" t="s">
        <v>36</v>
      </c>
      <c r="E129" t="s">
        <v>26</v>
      </c>
      <c r="F129">
        <v>100</v>
      </c>
      <c r="G129">
        <v>79.959999999999994</v>
      </c>
      <c r="H129">
        <v>7996</v>
      </c>
      <c r="I129">
        <v>-8001.16</v>
      </c>
      <c r="J129">
        <v>4.45</v>
      </c>
      <c r="K129">
        <v>0.55000000000000004</v>
      </c>
      <c r="L129">
        <v>0</v>
      </c>
      <c r="M129">
        <v>0.16</v>
      </c>
      <c r="N129">
        <v>400</v>
      </c>
      <c r="O129">
        <v>350.16</v>
      </c>
      <c r="P129" s="3">
        <v>13044605</v>
      </c>
      <c r="Q129" t="s">
        <v>21</v>
      </c>
      <c r="R129" t="str">
        <f xml:space="preserve"> "1057065804"</f>
        <v>1057065804</v>
      </c>
      <c r="S129" t="s">
        <v>20</v>
      </c>
      <c r="T129" t="s">
        <v>16</v>
      </c>
    </row>
    <row r="130" spans="1:20" x14ac:dyDescent="0.25">
      <c r="A130" s="1">
        <v>43591</v>
      </c>
      <c r="B130" s="2">
        <v>0.55593749999999997</v>
      </c>
      <c r="C130" t="str">
        <f xml:space="preserve"> "600115"</f>
        <v>600115</v>
      </c>
      <c r="D130" t="s">
        <v>18</v>
      </c>
      <c r="E130" t="s">
        <v>26</v>
      </c>
      <c r="F130">
        <v>200</v>
      </c>
      <c r="G130">
        <v>6.21</v>
      </c>
      <c r="H130">
        <v>1242</v>
      </c>
      <c r="I130">
        <v>-1247.02</v>
      </c>
      <c r="J130">
        <v>4.92</v>
      </c>
      <c r="K130">
        <v>0.08</v>
      </c>
      <c r="L130">
        <v>0</v>
      </c>
      <c r="M130">
        <v>0.02</v>
      </c>
      <c r="N130">
        <v>3400</v>
      </c>
      <c r="O130">
        <v>8351.32</v>
      </c>
      <c r="P130" s="3">
        <v>12990296</v>
      </c>
      <c r="Q130" t="s">
        <v>21</v>
      </c>
      <c r="R130" t="str">
        <f xml:space="preserve"> "1057065582"</f>
        <v>1057065582</v>
      </c>
      <c r="S130" t="s">
        <v>20</v>
      </c>
      <c r="T130" t="s">
        <v>16</v>
      </c>
    </row>
    <row r="131" spans="1:20" x14ac:dyDescent="0.25">
      <c r="A131" s="1">
        <v>43591</v>
      </c>
      <c r="B131" s="2">
        <v>0.40855324074074079</v>
      </c>
      <c r="C131" t="str">
        <f xml:space="preserve"> "000338"</f>
        <v>000338</v>
      </c>
      <c r="D131" t="s">
        <v>33</v>
      </c>
      <c r="E131" t="s">
        <v>26</v>
      </c>
      <c r="F131">
        <v>1100</v>
      </c>
      <c r="G131">
        <v>11.71</v>
      </c>
      <c r="H131">
        <v>12881</v>
      </c>
      <c r="I131">
        <v>-12886</v>
      </c>
      <c r="J131">
        <v>3.86</v>
      </c>
      <c r="K131">
        <v>1.1399999999999999</v>
      </c>
      <c r="L131">
        <v>0</v>
      </c>
      <c r="M131">
        <v>0</v>
      </c>
      <c r="N131">
        <v>2500</v>
      </c>
      <c r="O131">
        <v>9598.34</v>
      </c>
      <c r="P131" s="3">
        <v>101000004921899</v>
      </c>
      <c r="Q131" t="str">
        <f xml:space="preserve"> "0176161559"</f>
        <v>0176161559</v>
      </c>
      <c r="R131" t="s">
        <v>140</v>
      </c>
      <c r="S131" t="s">
        <v>15</v>
      </c>
      <c r="T131" t="s">
        <v>16</v>
      </c>
    </row>
    <row r="132" spans="1:20" x14ac:dyDescent="0.25">
      <c r="A132" s="1">
        <v>43591</v>
      </c>
      <c r="B132" s="2">
        <v>0.40738425925925931</v>
      </c>
      <c r="C132" t="str">
        <f xml:space="preserve"> "600115"</f>
        <v>600115</v>
      </c>
      <c r="D132" t="s">
        <v>18</v>
      </c>
      <c r="E132" t="s">
        <v>26</v>
      </c>
      <c r="F132">
        <v>1600</v>
      </c>
      <c r="G132">
        <v>6.33</v>
      </c>
      <c r="H132">
        <v>10128</v>
      </c>
      <c r="I132">
        <v>-10133.200000000001</v>
      </c>
      <c r="J132">
        <v>4.3099999999999996</v>
      </c>
      <c r="K132">
        <v>0.69</v>
      </c>
      <c r="L132">
        <v>0</v>
      </c>
      <c r="M132">
        <v>0.2</v>
      </c>
      <c r="N132">
        <v>3200</v>
      </c>
      <c r="O132">
        <v>22484.34</v>
      </c>
      <c r="P132" s="3">
        <v>3751885</v>
      </c>
      <c r="Q132" t="s">
        <v>21</v>
      </c>
      <c r="R132" t="str">
        <f xml:space="preserve"> "1057024647"</f>
        <v>1057024647</v>
      </c>
      <c r="S132" t="s">
        <v>20</v>
      </c>
      <c r="T132" t="s">
        <v>16</v>
      </c>
    </row>
    <row r="133" spans="1:20" x14ac:dyDescent="0.25">
      <c r="A133" s="1">
        <v>43591</v>
      </c>
      <c r="B133" s="2">
        <v>0.40696759259259258</v>
      </c>
      <c r="C133" t="str">
        <f xml:space="preserve"> "601688"</f>
        <v>601688</v>
      </c>
      <c r="D133" t="s">
        <v>41</v>
      </c>
      <c r="E133" t="s">
        <v>19</v>
      </c>
      <c r="F133">
        <v>500</v>
      </c>
      <c r="G133">
        <v>19.170000000000002</v>
      </c>
      <c r="H133">
        <v>9585</v>
      </c>
      <c r="I133">
        <v>9570.2199999999993</v>
      </c>
      <c r="J133">
        <v>4.33</v>
      </c>
      <c r="K133">
        <v>0.67</v>
      </c>
      <c r="L133">
        <v>9.58</v>
      </c>
      <c r="M133">
        <v>0.2</v>
      </c>
      <c r="N133">
        <v>0</v>
      </c>
      <c r="O133">
        <v>32617.54</v>
      </c>
      <c r="P133" s="3">
        <v>3661228</v>
      </c>
      <c r="Q133" t="s">
        <v>21</v>
      </c>
      <c r="R133" t="str">
        <f xml:space="preserve"> "1057024258"</f>
        <v>1057024258</v>
      </c>
      <c r="S133" t="s">
        <v>20</v>
      </c>
      <c r="T133" t="s">
        <v>16</v>
      </c>
    </row>
    <row r="134" spans="1:20" x14ac:dyDescent="0.25">
      <c r="A134" s="1">
        <v>43591</v>
      </c>
      <c r="B134" s="2">
        <v>0.40657407407407403</v>
      </c>
      <c r="C134" t="str">
        <f xml:space="preserve"> "002463"</f>
        <v>002463</v>
      </c>
      <c r="D134" t="s">
        <v>141</v>
      </c>
      <c r="E134" t="s">
        <v>19</v>
      </c>
      <c r="F134">
        <v>1500</v>
      </c>
      <c r="G134">
        <v>10.63</v>
      </c>
      <c r="H134">
        <v>15945</v>
      </c>
      <c r="I134">
        <v>15924.05</v>
      </c>
      <c r="J134">
        <v>3.58</v>
      </c>
      <c r="K134">
        <v>1.42</v>
      </c>
      <c r="L134">
        <v>15.95</v>
      </c>
      <c r="M134">
        <v>0</v>
      </c>
      <c r="N134">
        <v>0</v>
      </c>
      <c r="O134">
        <v>23047.32</v>
      </c>
      <c r="P134" s="3">
        <v>104000004364408</v>
      </c>
      <c r="Q134" t="str">
        <f xml:space="preserve"> "0176161559"</f>
        <v>0176161559</v>
      </c>
      <c r="R134" t="s">
        <v>142</v>
      </c>
      <c r="S134" t="s">
        <v>15</v>
      </c>
      <c r="T134" t="s">
        <v>16</v>
      </c>
    </row>
    <row r="135" spans="1:20" x14ac:dyDescent="0.25">
      <c r="A135" s="1">
        <v>43591</v>
      </c>
      <c r="B135" s="2">
        <v>0.40600694444444446</v>
      </c>
      <c r="C135" t="str">
        <f xml:space="preserve"> "601318"</f>
        <v>601318</v>
      </c>
      <c r="D135" t="s">
        <v>36</v>
      </c>
      <c r="E135" t="s">
        <v>26</v>
      </c>
      <c r="F135">
        <v>100</v>
      </c>
      <c r="G135">
        <v>82.4</v>
      </c>
      <c r="H135">
        <v>8240</v>
      </c>
      <c r="I135">
        <v>-8245.16</v>
      </c>
      <c r="J135">
        <v>4.43</v>
      </c>
      <c r="K135">
        <v>0.56999999999999995</v>
      </c>
      <c r="L135">
        <v>0</v>
      </c>
      <c r="M135">
        <v>0.16</v>
      </c>
      <c r="N135">
        <v>300</v>
      </c>
      <c r="O135">
        <v>7123.27</v>
      </c>
      <c r="P135" s="3">
        <v>3458241</v>
      </c>
      <c r="Q135" t="s">
        <v>21</v>
      </c>
      <c r="R135" t="str">
        <f xml:space="preserve"> "1057023314"</f>
        <v>1057023314</v>
      </c>
      <c r="S135" t="s">
        <v>20</v>
      </c>
      <c r="T135" t="s">
        <v>16</v>
      </c>
    </row>
    <row r="136" spans="1:20" x14ac:dyDescent="0.25">
      <c r="A136" s="1">
        <v>43591</v>
      </c>
      <c r="B136" s="2">
        <v>0.40305555555555556</v>
      </c>
      <c r="C136" t="str">
        <f xml:space="preserve"> "000830"</f>
        <v>000830</v>
      </c>
      <c r="D136" t="s">
        <v>143</v>
      </c>
      <c r="E136" t="s">
        <v>19</v>
      </c>
      <c r="F136">
        <v>400</v>
      </c>
      <c r="G136">
        <v>13.26</v>
      </c>
      <c r="H136">
        <v>5304</v>
      </c>
      <c r="I136">
        <v>5293.7</v>
      </c>
      <c r="J136">
        <v>4.5199999999999996</v>
      </c>
      <c r="K136">
        <v>0.48</v>
      </c>
      <c r="L136">
        <v>5.3</v>
      </c>
      <c r="M136">
        <v>0</v>
      </c>
      <c r="N136">
        <v>0</v>
      </c>
      <c r="O136">
        <v>15368.43</v>
      </c>
      <c r="P136" s="3">
        <v>103000003430539</v>
      </c>
      <c r="Q136" t="str">
        <f xml:space="preserve"> "0176161559"</f>
        <v>0176161559</v>
      </c>
      <c r="R136" t="s">
        <v>144</v>
      </c>
      <c r="S136" t="s">
        <v>15</v>
      </c>
      <c r="T136" t="s">
        <v>16</v>
      </c>
    </row>
    <row r="137" spans="1:20" x14ac:dyDescent="0.25">
      <c r="A137" s="1">
        <v>43585</v>
      </c>
      <c r="B137" s="2">
        <v>0.58521990740740748</v>
      </c>
      <c r="C137" t="str">
        <f xml:space="preserve"> "002463"</f>
        <v>002463</v>
      </c>
      <c r="D137" t="s">
        <v>141</v>
      </c>
      <c r="E137" t="s">
        <v>26</v>
      </c>
      <c r="F137">
        <v>800</v>
      </c>
      <c r="G137">
        <v>11.23</v>
      </c>
      <c r="H137">
        <v>8984</v>
      </c>
      <c r="I137">
        <v>-8989</v>
      </c>
      <c r="J137">
        <v>4.2</v>
      </c>
      <c r="K137">
        <v>0.8</v>
      </c>
      <c r="L137">
        <v>0</v>
      </c>
      <c r="M137">
        <v>0</v>
      </c>
      <c r="N137">
        <v>1500</v>
      </c>
      <c r="O137">
        <v>1074.73</v>
      </c>
      <c r="P137" s="3">
        <v>101000015361400</v>
      </c>
      <c r="Q137" t="str">
        <f xml:space="preserve"> "0176161559"</f>
        <v>0176161559</v>
      </c>
      <c r="R137" t="s">
        <v>145</v>
      </c>
      <c r="S137" t="s">
        <v>15</v>
      </c>
      <c r="T137" t="s">
        <v>16</v>
      </c>
    </row>
    <row r="138" spans="1:20" x14ac:dyDescent="0.25">
      <c r="A138" s="1">
        <v>43585</v>
      </c>
      <c r="B138" s="2">
        <v>0.54392361111111109</v>
      </c>
      <c r="C138" t="str">
        <f xml:space="preserve"> "600036"</f>
        <v>600036</v>
      </c>
      <c r="D138" t="s">
        <v>129</v>
      </c>
      <c r="E138" t="s">
        <v>26</v>
      </c>
      <c r="F138">
        <v>300</v>
      </c>
      <c r="G138">
        <v>34.1</v>
      </c>
      <c r="H138">
        <v>10230</v>
      </c>
      <c r="I138">
        <v>-10235.200000000001</v>
      </c>
      <c r="J138">
        <v>4.3</v>
      </c>
      <c r="K138">
        <v>0.7</v>
      </c>
      <c r="L138">
        <v>0</v>
      </c>
      <c r="M138">
        <v>0.2</v>
      </c>
      <c r="N138">
        <v>800</v>
      </c>
      <c r="O138">
        <v>10063.73</v>
      </c>
      <c r="P138" s="3">
        <v>8907330</v>
      </c>
      <c r="Q138" t="s">
        <v>21</v>
      </c>
      <c r="R138" t="str">
        <f xml:space="preserve"> "1057101362"</f>
        <v>1057101362</v>
      </c>
      <c r="S138" t="s">
        <v>20</v>
      </c>
      <c r="T138" t="s">
        <v>16</v>
      </c>
    </row>
    <row r="139" spans="1:20" x14ac:dyDescent="0.25">
      <c r="A139" s="1">
        <v>43585</v>
      </c>
      <c r="B139" s="2">
        <v>0.54265046296296293</v>
      </c>
      <c r="C139" t="str">
        <f xml:space="preserve"> "601318"</f>
        <v>601318</v>
      </c>
      <c r="D139" t="s">
        <v>36</v>
      </c>
      <c r="E139" t="s">
        <v>26</v>
      </c>
      <c r="F139">
        <v>200</v>
      </c>
      <c r="G139">
        <v>85.78</v>
      </c>
      <c r="H139">
        <v>17156</v>
      </c>
      <c r="I139">
        <v>-17161.34</v>
      </c>
      <c r="J139">
        <v>3.82</v>
      </c>
      <c r="K139">
        <v>1.18</v>
      </c>
      <c r="L139">
        <v>0</v>
      </c>
      <c r="M139">
        <v>0.34</v>
      </c>
      <c r="N139">
        <v>200</v>
      </c>
      <c r="O139">
        <v>20298.93</v>
      </c>
      <c r="P139" s="3">
        <v>8852280</v>
      </c>
      <c r="Q139" t="s">
        <v>21</v>
      </c>
      <c r="R139" t="str">
        <f xml:space="preserve"> "1057100852"</f>
        <v>1057100852</v>
      </c>
      <c r="S139" t="s">
        <v>20</v>
      </c>
      <c r="T139" t="s">
        <v>16</v>
      </c>
    </row>
    <row r="140" spans="1:20" x14ac:dyDescent="0.25">
      <c r="A140" s="1">
        <v>43584</v>
      </c>
      <c r="B140" s="2">
        <v>0.79562499999999992</v>
      </c>
      <c r="C140" t="str">
        <f xml:space="preserve"> "110057"</f>
        <v>110057</v>
      </c>
      <c r="D140" t="s">
        <v>146</v>
      </c>
      <c r="E140" t="s">
        <v>14</v>
      </c>
      <c r="F140">
        <v>10</v>
      </c>
      <c r="G140">
        <v>100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10</v>
      </c>
      <c r="O140">
        <v>323.82</v>
      </c>
      <c r="P140" s="3">
        <v>0</v>
      </c>
      <c r="Q140" t="s">
        <v>21</v>
      </c>
      <c r="R140" t="s">
        <v>34</v>
      </c>
      <c r="S140" t="s">
        <v>20</v>
      </c>
      <c r="T140" t="s">
        <v>16</v>
      </c>
    </row>
    <row r="141" spans="1:20" x14ac:dyDescent="0.25">
      <c r="A141" s="1">
        <v>43584</v>
      </c>
      <c r="B141" s="2">
        <v>0.59004629629629635</v>
      </c>
      <c r="C141" t="str">
        <f xml:space="preserve"> "600115"</f>
        <v>600115</v>
      </c>
      <c r="D141" t="s">
        <v>18</v>
      </c>
      <c r="E141" t="s">
        <v>26</v>
      </c>
      <c r="F141">
        <v>1600</v>
      </c>
      <c r="G141">
        <v>6.7</v>
      </c>
      <c r="H141">
        <v>10720</v>
      </c>
      <c r="I141">
        <v>-10725.21</v>
      </c>
      <c r="J141">
        <v>4.2699999999999996</v>
      </c>
      <c r="K141">
        <v>0.73</v>
      </c>
      <c r="L141">
        <v>0</v>
      </c>
      <c r="M141">
        <v>0.21</v>
      </c>
      <c r="N141">
        <v>1600</v>
      </c>
      <c r="O141">
        <v>7460.27</v>
      </c>
      <c r="P141" s="3">
        <v>15526147</v>
      </c>
      <c r="Q141" t="s">
        <v>21</v>
      </c>
      <c r="R141" t="str">
        <f xml:space="preserve"> "1057085362"</f>
        <v>1057085362</v>
      </c>
      <c r="S141" t="s">
        <v>20</v>
      </c>
      <c r="T141" t="s">
        <v>16</v>
      </c>
    </row>
    <row r="142" spans="1:20" x14ac:dyDescent="0.25">
      <c r="A142" s="1">
        <v>43584</v>
      </c>
      <c r="B142" s="2">
        <v>0.56895833333333334</v>
      </c>
      <c r="C142" t="str">
        <f xml:space="preserve"> "601688"</f>
        <v>601688</v>
      </c>
      <c r="D142" t="s">
        <v>41</v>
      </c>
      <c r="E142" t="s">
        <v>19</v>
      </c>
      <c r="F142">
        <v>500</v>
      </c>
      <c r="G142">
        <v>20.91</v>
      </c>
      <c r="H142">
        <v>10455</v>
      </c>
      <c r="I142">
        <v>10439.33</v>
      </c>
      <c r="J142">
        <v>4.28</v>
      </c>
      <c r="K142">
        <v>0.72</v>
      </c>
      <c r="L142">
        <v>10.46</v>
      </c>
      <c r="M142">
        <v>0.21</v>
      </c>
      <c r="N142">
        <v>500</v>
      </c>
      <c r="O142">
        <v>18185.48</v>
      </c>
      <c r="P142" s="3">
        <v>13374114</v>
      </c>
      <c r="Q142" t="s">
        <v>21</v>
      </c>
      <c r="R142" t="str">
        <f xml:space="preserve"> "1057077307"</f>
        <v>1057077307</v>
      </c>
      <c r="S142" t="s">
        <v>20</v>
      </c>
      <c r="T142" t="s">
        <v>16</v>
      </c>
    </row>
    <row r="143" spans="1:20" x14ac:dyDescent="0.25">
      <c r="A143" s="1">
        <v>43584</v>
      </c>
      <c r="B143" s="2">
        <v>0.54568287037037033</v>
      </c>
      <c r="C143" t="str">
        <f xml:space="preserve"> "600036"</f>
        <v>600036</v>
      </c>
      <c r="D143" t="s">
        <v>129</v>
      </c>
      <c r="E143" t="s">
        <v>19</v>
      </c>
      <c r="F143">
        <v>500</v>
      </c>
      <c r="G143">
        <v>35.33</v>
      </c>
      <c r="H143">
        <v>17665</v>
      </c>
      <c r="I143">
        <v>17641.98</v>
      </c>
      <c r="J143">
        <v>3.79</v>
      </c>
      <c r="K143">
        <v>1.21</v>
      </c>
      <c r="L143">
        <v>17.670000000000002</v>
      </c>
      <c r="M143">
        <v>0.35</v>
      </c>
      <c r="N143">
        <v>500</v>
      </c>
      <c r="O143">
        <v>7746.15</v>
      </c>
      <c r="P143" s="3">
        <v>12239378</v>
      </c>
      <c r="Q143" t="s">
        <v>21</v>
      </c>
      <c r="R143" t="str">
        <f xml:space="preserve"> "1057069399"</f>
        <v>1057069399</v>
      </c>
      <c r="S143" t="s">
        <v>20</v>
      </c>
      <c r="T143" t="s">
        <v>16</v>
      </c>
    </row>
    <row r="144" spans="1:20" x14ac:dyDescent="0.25">
      <c r="A144" s="1">
        <v>43584</v>
      </c>
      <c r="B144" s="2">
        <v>0.47179398148148149</v>
      </c>
      <c r="C144" t="str">
        <f xml:space="preserve"> "000338"</f>
        <v>000338</v>
      </c>
      <c r="D144" t="s">
        <v>33</v>
      </c>
      <c r="E144" t="s">
        <v>19</v>
      </c>
      <c r="F144">
        <v>1400</v>
      </c>
      <c r="G144">
        <v>12.46</v>
      </c>
      <c r="H144">
        <v>17444</v>
      </c>
      <c r="I144">
        <v>17421.560000000001</v>
      </c>
      <c r="J144">
        <v>3.45</v>
      </c>
      <c r="K144">
        <v>1.55</v>
      </c>
      <c r="L144">
        <v>17.440000000000001</v>
      </c>
      <c r="M144">
        <v>0</v>
      </c>
      <c r="N144">
        <v>1400</v>
      </c>
      <c r="O144">
        <v>-9895.83</v>
      </c>
      <c r="P144" s="3">
        <v>104000015585953</v>
      </c>
      <c r="Q144" t="str">
        <f xml:space="preserve"> "0176161559"</f>
        <v>0176161559</v>
      </c>
      <c r="R144" t="s">
        <v>147</v>
      </c>
      <c r="S144" t="s">
        <v>15</v>
      </c>
      <c r="T144" t="s">
        <v>16</v>
      </c>
    </row>
    <row r="145" spans="1:20" x14ac:dyDescent="0.25">
      <c r="A145" s="1">
        <v>43584</v>
      </c>
      <c r="B145" s="2">
        <v>0.41509259259259257</v>
      </c>
      <c r="C145" t="str">
        <f xml:space="preserve"> "601688"</f>
        <v>601688</v>
      </c>
      <c r="D145" t="s">
        <v>41</v>
      </c>
      <c r="E145" t="s">
        <v>26</v>
      </c>
      <c r="F145">
        <v>500</v>
      </c>
      <c r="G145">
        <v>20.71</v>
      </c>
      <c r="H145">
        <v>10355</v>
      </c>
      <c r="I145">
        <v>-10360.209999999999</v>
      </c>
      <c r="J145">
        <v>4.29</v>
      </c>
      <c r="K145">
        <v>0.71</v>
      </c>
      <c r="L145">
        <v>0</v>
      </c>
      <c r="M145">
        <v>0.21</v>
      </c>
      <c r="N145">
        <v>1000</v>
      </c>
      <c r="O145">
        <v>-27317.39</v>
      </c>
      <c r="P145" s="3">
        <v>5987611</v>
      </c>
      <c r="Q145" t="s">
        <v>21</v>
      </c>
      <c r="R145" t="str">
        <f xml:space="preserve"> "1057031908"</f>
        <v>1057031908</v>
      </c>
      <c r="S145" t="s">
        <v>20</v>
      </c>
      <c r="T145" t="s">
        <v>16</v>
      </c>
    </row>
    <row r="146" spans="1:20" x14ac:dyDescent="0.25">
      <c r="A146" s="1">
        <v>43584</v>
      </c>
      <c r="B146" s="2">
        <v>0.3967013888888889</v>
      </c>
      <c r="C146" t="str">
        <f xml:space="preserve"> "000338"</f>
        <v>000338</v>
      </c>
      <c r="D146" t="s">
        <v>33</v>
      </c>
      <c r="E146" t="s">
        <v>26</v>
      </c>
      <c r="F146">
        <v>1400</v>
      </c>
      <c r="G146">
        <v>12.34</v>
      </c>
      <c r="H146">
        <v>17276</v>
      </c>
      <c r="I146">
        <v>-17281</v>
      </c>
      <c r="J146">
        <v>3.48</v>
      </c>
      <c r="K146">
        <v>1.52</v>
      </c>
      <c r="L146">
        <v>0</v>
      </c>
      <c r="M146">
        <v>0</v>
      </c>
      <c r="N146">
        <v>2800</v>
      </c>
      <c r="O146">
        <v>-16957.18</v>
      </c>
      <c r="P146" s="3">
        <v>104000000877691</v>
      </c>
      <c r="Q146" t="str">
        <f xml:space="preserve"> "0176161559"</f>
        <v>0176161559</v>
      </c>
      <c r="R146" t="s">
        <v>148</v>
      </c>
      <c r="S146" t="s">
        <v>15</v>
      </c>
      <c r="T146" t="s">
        <v>16</v>
      </c>
    </row>
    <row r="147" spans="1:20" x14ac:dyDescent="0.25">
      <c r="A147" s="1">
        <v>43581</v>
      </c>
      <c r="B147" s="2">
        <v>0.62424768518518514</v>
      </c>
      <c r="C147" t="str">
        <f xml:space="preserve"> "600036"</f>
        <v>600036</v>
      </c>
      <c r="D147" t="s">
        <v>129</v>
      </c>
      <c r="E147" t="s">
        <v>26</v>
      </c>
      <c r="F147">
        <v>1000</v>
      </c>
      <c r="G147">
        <v>34.36</v>
      </c>
      <c r="H147">
        <v>34360</v>
      </c>
      <c r="I147">
        <v>-34366.870000000003</v>
      </c>
      <c r="J147">
        <v>3.82</v>
      </c>
      <c r="K147">
        <v>2.36</v>
      </c>
      <c r="L147">
        <v>0</v>
      </c>
      <c r="M147">
        <v>0.69</v>
      </c>
      <c r="N147">
        <v>1000</v>
      </c>
      <c r="O147">
        <v>67323.820000000007</v>
      </c>
      <c r="P147" s="3">
        <v>17497545</v>
      </c>
      <c r="Q147" t="s">
        <v>21</v>
      </c>
      <c r="R147" t="str">
        <f xml:space="preserve"> "1057100703"</f>
        <v>1057100703</v>
      </c>
      <c r="S147" t="s">
        <v>20</v>
      </c>
      <c r="T147" t="s">
        <v>16</v>
      </c>
    </row>
    <row r="148" spans="1:20" x14ac:dyDescent="0.25">
      <c r="A148" s="1">
        <v>43581</v>
      </c>
      <c r="B148" s="2">
        <v>0.62267361111111108</v>
      </c>
      <c r="C148" t="str">
        <f xml:space="preserve"> "000338"</f>
        <v>000338</v>
      </c>
      <c r="D148" t="s">
        <v>33</v>
      </c>
      <c r="E148" t="s">
        <v>19</v>
      </c>
      <c r="F148">
        <v>2000</v>
      </c>
      <c r="G148">
        <v>12.11</v>
      </c>
      <c r="H148">
        <v>24220</v>
      </c>
      <c r="I148">
        <v>24190.78</v>
      </c>
      <c r="J148">
        <v>2.86</v>
      </c>
      <c r="K148">
        <v>2.14</v>
      </c>
      <c r="L148">
        <v>24.22</v>
      </c>
      <c r="M148">
        <v>0</v>
      </c>
      <c r="N148">
        <v>1400</v>
      </c>
      <c r="O148">
        <v>101690.69</v>
      </c>
      <c r="P148" s="3">
        <v>102000021282747</v>
      </c>
      <c r="Q148" t="str">
        <f xml:space="preserve"> "0176161559"</f>
        <v>0176161559</v>
      </c>
      <c r="R148" t="s">
        <v>149</v>
      </c>
      <c r="S148" t="s">
        <v>15</v>
      </c>
      <c r="T148" t="s">
        <v>16</v>
      </c>
    </row>
    <row r="149" spans="1:20" x14ac:dyDescent="0.25">
      <c r="A149" s="1">
        <v>43581</v>
      </c>
      <c r="B149" s="2">
        <v>0.62047453703703703</v>
      </c>
      <c r="C149" t="str">
        <f xml:space="preserve"> "601688"</f>
        <v>601688</v>
      </c>
      <c r="D149" t="s">
        <v>41</v>
      </c>
      <c r="E149" t="s">
        <v>19</v>
      </c>
      <c r="F149">
        <v>1000</v>
      </c>
      <c r="G149">
        <v>21.36</v>
      </c>
      <c r="H149">
        <v>21360</v>
      </c>
      <c r="I149">
        <v>21333.21</v>
      </c>
      <c r="J149">
        <v>3.53</v>
      </c>
      <c r="K149">
        <v>1.47</v>
      </c>
      <c r="L149">
        <v>21.36</v>
      </c>
      <c r="M149">
        <v>0.43</v>
      </c>
      <c r="N149">
        <v>500</v>
      </c>
      <c r="O149">
        <v>77499.91</v>
      </c>
      <c r="P149" s="3">
        <v>17064013</v>
      </c>
      <c r="Q149" t="s">
        <v>21</v>
      </c>
      <c r="R149" t="str">
        <f xml:space="preserve"> "1057097675"</f>
        <v>1057097675</v>
      </c>
      <c r="S149" t="s">
        <v>20</v>
      </c>
      <c r="T149" t="s">
        <v>16</v>
      </c>
    </row>
    <row r="150" spans="1:20" x14ac:dyDescent="0.25">
      <c r="A150" s="1">
        <v>43581</v>
      </c>
      <c r="B150" s="2">
        <v>0.62</v>
      </c>
      <c r="C150" t="str">
        <f xml:space="preserve"> "002463"</f>
        <v>002463</v>
      </c>
      <c r="D150" t="s">
        <v>141</v>
      </c>
      <c r="E150" t="s">
        <v>19</v>
      </c>
      <c r="F150">
        <v>1500</v>
      </c>
      <c r="G150">
        <v>11.9</v>
      </c>
      <c r="H150">
        <v>17850</v>
      </c>
      <c r="I150">
        <v>17827.150000000001</v>
      </c>
      <c r="J150">
        <v>3.41</v>
      </c>
      <c r="K150">
        <v>1.59</v>
      </c>
      <c r="L150">
        <v>17.850000000000001</v>
      </c>
      <c r="M150">
        <v>0</v>
      </c>
      <c r="N150">
        <v>700</v>
      </c>
      <c r="O150">
        <v>56166.7</v>
      </c>
      <c r="P150" s="3">
        <v>104000021279534</v>
      </c>
      <c r="Q150" t="str">
        <f t="shared" ref="Q150:Q155" si="4" xml:space="preserve"> "0176161559"</f>
        <v>0176161559</v>
      </c>
      <c r="R150" t="s">
        <v>150</v>
      </c>
      <c r="S150" t="s">
        <v>15</v>
      </c>
      <c r="T150" t="s">
        <v>16</v>
      </c>
    </row>
    <row r="151" spans="1:20" x14ac:dyDescent="0.25">
      <c r="A151" s="1">
        <v>43581</v>
      </c>
      <c r="B151" s="2">
        <v>0.61966435185185187</v>
      </c>
      <c r="C151" t="str">
        <f xml:space="preserve"> "000977"</f>
        <v>000977</v>
      </c>
      <c r="D151" t="s">
        <v>151</v>
      </c>
      <c r="E151" t="s">
        <v>19</v>
      </c>
      <c r="F151">
        <v>900</v>
      </c>
      <c r="G151">
        <v>29.16</v>
      </c>
      <c r="H151">
        <v>26244</v>
      </c>
      <c r="I151">
        <v>26212.75</v>
      </c>
      <c r="J151">
        <v>2.68</v>
      </c>
      <c r="K151">
        <v>2.3199999999999998</v>
      </c>
      <c r="L151">
        <v>26.25</v>
      </c>
      <c r="M151">
        <v>0</v>
      </c>
      <c r="N151">
        <v>0</v>
      </c>
      <c r="O151">
        <v>38339.550000000003</v>
      </c>
      <c r="P151" s="3">
        <v>101000021451401</v>
      </c>
      <c r="Q151" t="str">
        <f t="shared" si="4"/>
        <v>0176161559</v>
      </c>
      <c r="R151" t="s">
        <v>152</v>
      </c>
      <c r="S151" t="s">
        <v>15</v>
      </c>
      <c r="T151" t="s">
        <v>16</v>
      </c>
    </row>
    <row r="152" spans="1:20" x14ac:dyDescent="0.25">
      <c r="A152" s="1">
        <v>43581</v>
      </c>
      <c r="B152" s="2">
        <v>0.61329861111111106</v>
      </c>
      <c r="C152" t="str">
        <f xml:space="preserve"> "002142"</f>
        <v>002142</v>
      </c>
      <c r="D152" t="s">
        <v>125</v>
      </c>
      <c r="E152" t="s">
        <v>26</v>
      </c>
      <c r="F152">
        <v>400</v>
      </c>
      <c r="G152">
        <v>22.19</v>
      </c>
      <c r="H152">
        <v>8876</v>
      </c>
      <c r="I152">
        <v>-8881</v>
      </c>
      <c r="J152">
        <v>4.21</v>
      </c>
      <c r="K152">
        <v>0.79</v>
      </c>
      <c r="L152">
        <v>0</v>
      </c>
      <c r="M152">
        <v>0</v>
      </c>
      <c r="N152">
        <v>1400</v>
      </c>
      <c r="O152">
        <v>12126.8</v>
      </c>
      <c r="P152" s="3">
        <v>102000019664981</v>
      </c>
      <c r="Q152" t="str">
        <f t="shared" si="4"/>
        <v>0176161559</v>
      </c>
      <c r="R152" t="s">
        <v>153</v>
      </c>
      <c r="S152" t="s">
        <v>15</v>
      </c>
      <c r="T152" t="s">
        <v>16</v>
      </c>
    </row>
    <row r="153" spans="1:20" x14ac:dyDescent="0.25">
      <c r="A153" s="1">
        <v>43581</v>
      </c>
      <c r="B153" s="2">
        <v>0.61207175925925927</v>
      </c>
      <c r="C153" t="str">
        <f xml:space="preserve"> "000338"</f>
        <v>000338</v>
      </c>
      <c r="D153" t="s">
        <v>33</v>
      </c>
      <c r="E153" t="s">
        <v>19</v>
      </c>
      <c r="F153">
        <v>1600</v>
      </c>
      <c r="G153">
        <v>12.1</v>
      </c>
      <c r="H153">
        <v>19360</v>
      </c>
      <c r="I153">
        <v>19335.64</v>
      </c>
      <c r="J153">
        <v>3.28</v>
      </c>
      <c r="K153">
        <v>1.72</v>
      </c>
      <c r="L153">
        <v>19.36</v>
      </c>
      <c r="M153">
        <v>0</v>
      </c>
      <c r="N153">
        <v>3400</v>
      </c>
      <c r="O153">
        <v>21007.8</v>
      </c>
      <c r="P153" s="3">
        <v>102000019500747</v>
      </c>
      <c r="Q153" t="str">
        <f t="shared" si="4"/>
        <v>0176161559</v>
      </c>
      <c r="R153" t="s">
        <v>154</v>
      </c>
      <c r="S153" t="s">
        <v>15</v>
      </c>
      <c r="T153" t="s">
        <v>16</v>
      </c>
    </row>
    <row r="154" spans="1:20" x14ac:dyDescent="0.25">
      <c r="A154" s="1">
        <v>43581</v>
      </c>
      <c r="B154" s="2">
        <v>0.40486111111111112</v>
      </c>
      <c r="C154" t="str">
        <f xml:space="preserve"> "000830"</f>
        <v>000830</v>
      </c>
      <c r="D154" t="s">
        <v>143</v>
      </c>
      <c r="E154" t="s">
        <v>26</v>
      </c>
      <c r="F154">
        <v>200</v>
      </c>
      <c r="G154">
        <v>15.35</v>
      </c>
      <c r="H154">
        <v>3070</v>
      </c>
      <c r="I154">
        <v>-3075</v>
      </c>
      <c r="J154">
        <v>4.7300000000000004</v>
      </c>
      <c r="K154">
        <v>0.27</v>
      </c>
      <c r="L154">
        <v>0</v>
      </c>
      <c r="M154">
        <v>0</v>
      </c>
      <c r="N154">
        <v>400</v>
      </c>
      <c r="O154">
        <v>1672.16</v>
      </c>
      <c r="P154" s="3">
        <v>101000003889290</v>
      </c>
      <c r="Q154" t="str">
        <f t="shared" si="4"/>
        <v>0176161559</v>
      </c>
      <c r="R154" t="s">
        <v>155</v>
      </c>
      <c r="S154" t="s">
        <v>15</v>
      </c>
      <c r="T154" t="s">
        <v>16</v>
      </c>
    </row>
    <row r="155" spans="1:20" x14ac:dyDescent="0.25">
      <c r="A155" s="1">
        <v>43580</v>
      </c>
      <c r="B155" s="2">
        <v>0.47354166666666669</v>
      </c>
      <c r="C155" t="str">
        <f xml:space="preserve"> "000338"</f>
        <v>000338</v>
      </c>
      <c r="D155" t="s">
        <v>33</v>
      </c>
      <c r="E155" t="s">
        <v>26</v>
      </c>
      <c r="F155">
        <v>2000</v>
      </c>
      <c r="G155">
        <v>12.75</v>
      </c>
      <c r="H155">
        <v>25500</v>
      </c>
      <c r="I155">
        <v>-25505</v>
      </c>
      <c r="J155">
        <v>2.74</v>
      </c>
      <c r="K155">
        <v>2.2599999999999998</v>
      </c>
      <c r="L155">
        <v>0</v>
      </c>
      <c r="M155">
        <v>0</v>
      </c>
      <c r="N155">
        <v>5000</v>
      </c>
      <c r="O155">
        <v>4747.16</v>
      </c>
      <c r="P155" s="3">
        <v>101000012729054</v>
      </c>
      <c r="Q155" t="str">
        <f t="shared" si="4"/>
        <v>0176161559</v>
      </c>
      <c r="R155" t="s">
        <v>156</v>
      </c>
      <c r="S155" t="s">
        <v>15</v>
      </c>
      <c r="T155" t="s">
        <v>16</v>
      </c>
    </row>
    <row r="156" spans="1:20" x14ac:dyDescent="0.25">
      <c r="A156" s="1">
        <v>43578</v>
      </c>
      <c r="B156" s="2">
        <v>0.57087962962962957</v>
      </c>
      <c r="C156" t="str">
        <f xml:space="preserve"> "002463"</f>
        <v>002463</v>
      </c>
      <c r="D156" t="s">
        <v>141</v>
      </c>
      <c r="E156" t="s">
        <v>26</v>
      </c>
      <c r="F156">
        <v>900</v>
      </c>
      <c r="G156">
        <v>12.66</v>
      </c>
      <c r="H156">
        <v>11394</v>
      </c>
      <c r="I156">
        <v>-11399</v>
      </c>
      <c r="J156">
        <v>3.99</v>
      </c>
      <c r="K156">
        <v>1.01</v>
      </c>
      <c r="L156">
        <v>0</v>
      </c>
      <c r="M156">
        <v>0</v>
      </c>
      <c r="N156">
        <v>2200</v>
      </c>
      <c r="O156">
        <v>252.16</v>
      </c>
      <c r="P156" s="3">
        <v>104000018392865</v>
      </c>
      <c r="Q156" t="str">
        <f xml:space="preserve"> "0176161559"</f>
        <v>0176161559</v>
      </c>
      <c r="R156" t="s">
        <v>157</v>
      </c>
      <c r="S156" t="s">
        <v>15</v>
      </c>
      <c r="T156" t="s">
        <v>16</v>
      </c>
    </row>
    <row r="157" spans="1:20" x14ac:dyDescent="0.25">
      <c r="A157" s="1">
        <v>43578</v>
      </c>
      <c r="B157" s="2">
        <v>0.54722222222222217</v>
      </c>
      <c r="C157" t="str">
        <f xml:space="preserve"> "002920"</f>
        <v>002920</v>
      </c>
      <c r="D157" t="s">
        <v>158</v>
      </c>
      <c r="E157" t="s">
        <v>19</v>
      </c>
      <c r="F157">
        <v>400</v>
      </c>
      <c r="G157">
        <v>27.94</v>
      </c>
      <c r="H157">
        <v>11176</v>
      </c>
      <c r="I157">
        <v>11159.82</v>
      </c>
      <c r="J157">
        <v>4.0199999999999996</v>
      </c>
      <c r="K157">
        <v>0.98</v>
      </c>
      <c r="L157">
        <v>11.18</v>
      </c>
      <c r="M157">
        <v>0</v>
      </c>
      <c r="N157">
        <v>0</v>
      </c>
      <c r="O157">
        <v>11651.16</v>
      </c>
      <c r="P157" s="3">
        <v>101000015646470</v>
      </c>
      <c r="Q157" t="str">
        <f xml:space="preserve"> "0176161559"</f>
        <v>0176161559</v>
      </c>
      <c r="R157" t="s">
        <v>159</v>
      </c>
      <c r="S157" t="s">
        <v>15</v>
      </c>
      <c r="T157" t="s">
        <v>16</v>
      </c>
    </row>
    <row r="158" spans="1:20" x14ac:dyDescent="0.25">
      <c r="A158" s="1">
        <v>43577</v>
      </c>
      <c r="B158" s="2">
        <v>0.61343749999999997</v>
      </c>
      <c r="C158" t="str">
        <f xml:space="preserve"> "000338"</f>
        <v>000338</v>
      </c>
      <c r="D158" t="s">
        <v>33</v>
      </c>
      <c r="E158" t="s">
        <v>26</v>
      </c>
      <c r="F158">
        <v>500</v>
      </c>
      <c r="G158">
        <v>13.25</v>
      </c>
      <c r="H158">
        <v>6625</v>
      </c>
      <c r="I158">
        <v>-6630</v>
      </c>
      <c r="J158">
        <v>4.42</v>
      </c>
      <c r="K158">
        <v>0.57999999999999996</v>
      </c>
      <c r="L158">
        <v>0</v>
      </c>
      <c r="M158">
        <v>0</v>
      </c>
      <c r="N158">
        <v>3000</v>
      </c>
      <c r="O158">
        <v>491.34</v>
      </c>
      <c r="P158" s="3">
        <v>101000022585734</v>
      </c>
      <c r="Q158" t="str">
        <f xml:space="preserve"> "0176161559"</f>
        <v>0176161559</v>
      </c>
      <c r="R158" t="s">
        <v>160</v>
      </c>
      <c r="S158" t="s">
        <v>15</v>
      </c>
      <c r="T158" t="s">
        <v>16</v>
      </c>
    </row>
    <row r="159" spans="1:20" x14ac:dyDescent="0.25">
      <c r="A159" s="1">
        <v>43577</v>
      </c>
      <c r="B159" s="2">
        <v>0.58905092592592589</v>
      </c>
      <c r="C159" t="str">
        <f xml:space="preserve"> "601688"</f>
        <v>601688</v>
      </c>
      <c r="D159" t="s">
        <v>41</v>
      </c>
      <c r="E159" t="s">
        <v>26</v>
      </c>
      <c r="F159">
        <v>700</v>
      </c>
      <c r="G159">
        <v>21.4</v>
      </c>
      <c r="H159">
        <v>14980</v>
      </c>
      <c r="I159">
        <v>-14985.3</v>
      </c>
      <c r="J159">
        <v>3.97</v>
      </c>
      <c r="K159">
        <v>1.03</v>
      </c>
      <c r="L159">
        <v>0</v>
      </c>
      <c r="M159">
        <v>0.3</v>
      </c>
      <c r="N159">
        <v>1500</v>
      </c>
      <c r="O159">
        <v>7121.34</v>
      </c>
      <c r="P159" s="3">
        <v>16077681</v>
      </c>
      <c r="Q159" t="s">
        <v>21</v>
      </c>
      <c r="R159" t="str">
        <f xml:space="preserve"> "1057106565"</f>
        <v>1057106565</v>
      </c>
      <c r="S159" t="s">
        <v>20</v>
      </c>
      <c r="T159" t="s">
        <v>16</v>
      </c>
    </row>
    <row r="160" spans="1:20" x14ac:dyDescent="0.25">
      <c r="A160" s="1">
        <v>43577</v>
      </c>
      <c r="B160" s="2">
        <v>0.58709490740740744</v>
      </c>
      <c r="C160" t="str">
        <f xml:space="preserve"> "000830"</f>
        <v>000830</v>
      </c>
      <c r="D160" t="s">
        <v>143</v>
      </c>
      <c r="E160" t="s">
        <v>19</v>
      </c>
      <c r="F160">
        <v>1400</v>
      </c>
      <c r="G160">
        <v>15.18</v>
      </c>
      <c r="H160">
        <v>21252</v>
      </c>
      <c r="I160">
        <v>21225.75</v>
      </c>
      <c r="J160">
        <v>3.11</v>
      </c>
      <c r="K160">
        <v>1.89</v>
      </c>
      <c r="L160">
        <v>21.25</v>
      </c>
      <c r="M160">
        <v>0</v>
      </c>
      <c r="N160">
        <v>200</v>
      </c>
      <c r="O160">
        <v>22106.639999999999</v>
      </c>
      <c r="P160" s="3">
        <v>104000020376261</v>
      </c>
      <c r="Q160" t="str">
        <f xml:space="preserve"> "0176161559"</f>
        <v>0176161559</v>
      </c>
      <c r="R160" t="s">
        <v>161</v>
      </c>
      <c r="S160" t="s">
        <v>15</v>
      </c>
      <c r="T160" t="s">
        <v>16</v>
      </c>
    </row>
    <row r="161" spans="1:20" x14ac:dyDescent="0.25">
      <c r="A161" s="1">
        <v>43574</v>
      </c>
      <c r="B161" s="2">
        <v>0.61109953703703701</v>
      </c>
      <c r="C161" t="str">
        <f xml:space="preserve"> "000830"</f>
        <v>000830</v>
      </c>
      <c r="D161" t="s">
        <v>143</v>
      </c>
      <c r="E161" t="s">
        <v>26</v>
      </c>
      <c r="F161">
        <v>900</v>
      </c>
      <c r="G161">
        <v>15.32</v>
      </c>
      <c r="H161">
        <v>13788</v>
      </c>
      <c r="I161">
        <v>-13793</v>
      </c>
      <c r="J161">
        <v>3.79</v>
      </c>
      <c r="K161">
        <v>1.21</v>
      </c>
      <c r="L161">
        <v>0</v>
      </c>
      <c r="M161">
        <v>0</v>
      </c>
      <c r="N161">
        <v>1600</v>
      </c>
      <c r="O161">
        <v>880.89</v>
      </c>
      <c r="P161" s="3">
        <v>103000021606290</v>
      </c>
      <c r="Q161" t="str">
        <f xml:space="preserve"> "0176161559"</f>
        <v>0176161559</v>
      </c>
      <c r="R161" t="s">
        <v>162</v>
      </c>
      <c r="S161" t="s">
        <v>15</v>
      </c>
      <c r="T161" t="s">
        <v>16</v>
      </c>
    </row>
    <row r="162" spans="1:20" x14ac:dyDescent="0.25">
      <c r="A162" s="1">
        <v>43574</v>
      </c>
      <c r="B162" s="2">
        <v>0.6097569444444445</v>
      </c>
      <c r="C162" t="str">
        <f xml:space="preserve"> "600779"</f>
        <v>600779</v>
      </c>
      <c r="D162" t="s">
        <v>163</v>
      </c>
      <c r="E162" t="s">
        <v>19</v>
      </c>
      <c r="F162">
        <v>300</v>
      </c>
      <c r="G162">
        <v>46.36</v>
      </c>
      <c r="H162">
        <v>13908</v>
      </c>
      <c r="I162">
        <v>13888.81</v>
      </c>
      <c r="J162">
        <v>4.04</v>
      </c>
      <c r="K162">
        <v>0.96</v>
      </c>
      <c r="L162">
        <v>13.92</v>
      </c>
      <c r="M162">
        <v>0.27</v>
      </c>
      <c r="N162">
        <v>0</v>
      </c>
      <c r="O162">
        <v>14673.89</v>
      </c>
      <c r="P162" s="3">
        <v>15506494</v>
      </c>
      <c r="Q162" t="s">
        <v>21</v>
      </c>
      <c r="R162" t="str">
        <f xml:space="preserve"> "1057106777"</f>
        <v>1057106777</v>
      </c>
      <c r="S162" t="s">
        <v>20</v>
      </c>
      <c r="T162" t="s">
        <v>16</v>
      </c>
    </row>
    <row r="163" spans="1:20" x14ac:dyDescent="0.25">
      <c r="A163" s="1">
        <v>43572</v>
      </c>
      <c r="B163" s="2">
        <v>0.82984953703703701</v>
      </c>
      <c r="C163" t="str">
        <f xml:space="preserve"> "783985"</f>
        <v>783985</v>
      </c>
      <c r="D163" t="s">
        <v>164</v>
      </c>
      <c r="E163" t="s">
        <v>17</v>
      </c>
      <c r="F163">
        <v>10</v>
      </c>
      <c r="G163">
        <v>100</v>
      </c>
      <c r="H163">
        <v>1000</v>
      </c>
      <c r="I163">
        <v>-1000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785.08</v>
      </c>
      <c r="P163" s="3" t="s">
        <v>34</v>
      </c>
      <c r="Q163" t="s">
        <v>21</v>
      </c>
      <c r="R163" t="str">
        <f xml:space="preserve"> "1057058390"</f>
        <v>1057058390</v>
      </c>
      <c r="S163" t="s">
        <v>20</v>
      </c>
      <c r="T163" t="s">
        <v>16</v>
      </c>
    </row>
    <row r="164" spans="1:20" x14ac:dyDescent="0.25">
      <c r="A164" s="1">
        <v>43572</v>
      </c>
      <c r="B164" s="2">
        <v>0.59247685185185184</v>
      </c>
      <c r="C164" t="str">
        <f xml:space="preserve"> "002142"</f>
        <v>002142</v>
      </c>
      <c r="D164" t="s">
        <v>125</v>
      </c>
      <c r="E164" t="s">
        <v>26</v>
      </c>
      <c r="F164">
        <v>500</v>
      </c>
      <c r="G164">
        <v>23.18</v>
      </c>
      <c r="H164">
        <v>11590</v>
      </c>
      <c r="I164">
        <v>-11595</v>
      </c>
      <c r="J164">
        <v>3.96</v>
      </c>
      <c r="K164">
        <v>1.04</v>
      </c>
      <c r="L164">
        <v>0</v>
      </c>
      <c r="M164">
        <v>0</v>
      </c>
      <c r="N164">
        <v>1000</v>
      </c>
      <c r="O164">
        <v>1785.08</v>
      </c>
      <c r="P164" s="3">
        <v>101000020540851</v>
      </c>
      <c r="Q164" t="str">
        <f xml:space="preserve"> "0176161559"</f>
        <v>0176161559</v>
      </c>
      <c r="R164" t="s">
        <v>165</v>
      </c>
      <c r="S164" t="s">
        <v>15</v>
      </c>
      <c r="T164" t="s">
        <v>16</v>
      </c>
    </row>
    <row r="165" spans="1:20" x14ac:dyDescent="0.25">
      <c r="A165" s="1">
        <v>43572</v>
      </c>
      <c r="B165" s="2">
        <v>0.5915393518518518</v>
      </c>
      <c r="C165" t="str">
        <f xml:space="preserve"> "002920"</f>
        <v>002920</v>
      </c>
      <c r="D165" t="s">
        <v>158</v>
      </c>
      <c r="E165" t="s">
        <v>26</v>
      </c>
      <c r="F165">
        <v>400</v>
      </c>
      <c r="G165">
        <v>30.78</v>
      </c>
      <c r="H165">
        <v>12312</v>
      </c>
      <c r="I165">
        <v>-12317</v>
      </c>
      <c r="J165">
        <v>3.92</v>
      </c>
      <c r="K165">
        <v>1.08</v>
      </c>
      <c r="L165">
        <v>0</v>
      </c>
      <c r="M165">
        <v>0</v>
      </c>
      <c r="N165">
        <v>400</v>
      </c>
      <c r="O165">
        <v>13380.08</v>
      </c>
      <c r="P165" s="3">
        <v>101000020360286</v>
      </c>
      <c r="Q165" t="str">
        <f xml:space="preserve"> "0176161559"</f>
        <v>0176161559</v>
      </c>
      <c r="R165" t="s">
        <v>166</v>
      </c>
      <c r="S165" t="s">
        <v>15</v>
      </c>
      <c r="T165" t="s">
        <v>16</v>
      </c>
    </row>
    <row r="166" spans="1:20" x14ac:dyDescent="0.25">
      <c r="A166" s="1">
        <v>43572</v>
      </c>
      <c r="B166" s="2">
        <v>0.58873842592592596</v>
      </c>
      <c r="C166" t="str">
        <f xml:space="preserve"> "600779"</f>
        <v>600779</v>
      </c>
      <c r="D166" t="s">
        <v>163</v>
      </c>
      <c r="E166" t="s">
        <v>19</v>
      </c>
      <c r="F166">
        <v>300</v>
      </c>
      <c r="G166">
        <v>46.27</v>
      </c>
      <c r="H166">
        <v>13881</v>
      </c>
      <c r="I166">
        <v>13861.84</v>
      </c>
      <c r="J166">
        <v>4.04</v>
      </c>
      <c r="K166">
        <v>0.96</v>
      </c>
      <c r="L166">
        <v>13.88</v>
      </c>
      <c r="M166">
        <v>0.28000000000000003</v>
      </c>
      <c r="N166">
        <v>300</v>
      </c>
      <c r="O166">
        <v>25697.08</v>
      </c>
      <c r="P166" s="3">
        <v>14956254</v>
      </c>
      <c r="Q166" t="s">
        <v>21</v>
      </c>
      <c r="R166" t="str">
        <f xml:space="preserve"> "1057125769"</f>
        <v>1057125769</v>
      </c>
      <c r="S166" t="s">
        <v>20</v>
      </c>
      <c r="T166" t="s">
        <v>16</v>
      </c>
    </row>
    <row r="167" spans="1:20" x14ac:dyDescent="0.25">
      <c r="A167" s="1">
        <v>43572</v>
      </c>
      <c r="B167" s="2">
        <v>0.58847222222222217</v>
      </c>
      <c r="C167" t="str">
        <f xml:space="preserve"> "000830"</f>
        <v>000830</v>
      </c>
      <c r="D167" t="s">
        <v>143</v>
      </c>
      <c r="E167" t="s">
        <v>19</v>
      </c>
      <c r="F167">
        <v>600</v>
      </c>
      <c r="G167">
        <v>16.25</v>
      </c>
      <c r="H167">
        <v>9750</v>
      </c>
      <c r="I167">
        <v>9735.25</v>
      </c>
      <c r="J167">
        <v>4.13</v>
      </c>
      <c r="K167">
        <v>0.87</v>
      </c>
      <c r="L167">
        <v>9.75</v>
      </c>
      <c r="M167">
        <v>0</v>
      </c>
      <c r="N167">
        <v>700</v>
      </c>
      <c r="O167">
        <v>11835.24</v>
      </c>
      <c r="P167" s="3">
        <v>104000020422946</v>
      </c>
      <c r="Q167" t="str">
        <f xml:space="preserve"> "0176161559"</f>
        <v>0176161559</v>
      </c>
      <c r="R167" t="s">
        <v>167</v>
      </c>
      <c r="S167" t="s">
        <v>15</v>
      </c>
      <c r="T167" t="s">
        <v>16</v>
      </c>
    </row>
    <row r="168" spans="1:20" x14ac:dyDescent="0.25">
      <c r="A168" s="1">
        <v>43570</v>
      </c>
      <c r="B168" s="2">
        <v>0.5838078703703703</v>
      </c>
      <c r="C168" t="str">
        <f xml:space="preserve"> "000338"</f>
        <v>000338</v>
      </c>
      <c r="D168" t="s">
        <v>33</v>
      </c>
      <c r="E168" t="s">
        <v>26</v>
      </c>
      <c r="F168">
        <v>300</v>
      </c>
      <c r="G168">
        <v>13.08</v>
      </c>
      <c r="H168">
        <v>3924</v>
      </c>
      <c r="I168">
        <v>-3929</v>
      </c>
      <c r="J168">
        <v>4.6500000000000004</v>
      </c>
      <c r="K168">
        <v>0.35</v>
      </c>
      <c r="L168">
        <v>0</v>
      </c>
      <c r="M168">
        <v>0</v>
      </c>
      <c r="N168">
        <v>2500</v>
      </c>
      <c r="O168">
        <v>1099.99</v>
      </c>
      <c r="P168" s="3">
        <v>103000018212534</v>
      </c>
      <c r="Q168" t="str">
        <f xml:space="preserve"> "0176161559"</f>
        <v>0176161559</v>
      </c>
      <c r="R168" t="s">
        <v>168</v>
      </c>
      <c r="S168" t="s">
        <v>15</v>
      </c>
      <c r="T168" t="s">
        <v>16</v>
      </c>
    </row>
    <row r="169" spans="1:20" x14ac:dyDescent="0.25">
      <c r="A169" s="1">
        <v>43570</v>
      </c>
      <c r="B169" s="2">
        <v>0.43848379629629625</v>
      </c>
      <c r="C169" t="str">
        <f xml:space="preserve"> "601688"</f>
        <v>601688</v>
      </c>
      <c r="D169" t="s">
        <v>41</v>
      </c>
      <c r="E169" t="s">
        <v>26</v>
      </c>
      <c r="F169">
        <v>800</v>
      </c>
      <c r="G169">
        <v>22.29</v>
      </c>
      <c r="H169">
        <v>17832</v>
      </c>
      <c r="I169">
        <v>-17837.36</v>
      </c>
      <c r="J169">
        <v>3.77</v>
      </c>
      <c r="K169">
        <v>1.23</v>
      </c>
      <c r="L169">
        <v>0</v>
      </c>
      <c r="M169">
        <v>0.36</v>
      </c>
      <c r="N169">
        <v>800</v>
      </c>
      <c r="O169">
        <v>5028.99</v>
      </c>
      <c r="P169" s="3">
        <v>7966570</v>
      </c>
      <c r="Q169" t="s">
        <v>21</v>
      </c>
      <c r="R169" t="str">
        <f xml:space="preserve"> "1057058056"</f>
        <v>1057058056</v>
      </c>
      <c r="S169" t="s">
        <v>20</v>
      </c>
      <c r="T169" t="s">
        <v>16</v>
      </c>
    </row>
    <row r="170" spans="1:20" x14ac:dyDescent="0.25">
      <c r="A170" s="1">
        <v>43570</v>
      </c>
      <c r="B170" s="2">
        <v>0.43809027777777776</v>
      </c>
      <c r="C170" t="str">
        <f xml:space="preserve"> "002463"</f>
        <v>002463</v>
      </c>
      <c r="D170" t="s">
        <v>141</v>
      </c>
      <c r="E170" t="s">
        <v>26</v>
      </c>
      <c r="F170">
        <v>1300</v>
      </c>
      <c r="G170">
        <v>12.09</v>
      </c>
      <c r="H170">
        <v>15717</v>
      </c>
      <c r="I170">
        <v>-15722</v>
      </c>
      <c r="J170">
        <v>3.61</v>
      </c>
      <c r="K170">
        <v>1.39</v>
      </c>
      <c r="L170">
        <v>0</v>
      </c>
      <c r="M170">
        <v>0</v>
      </c>
      <c r="N170">
        <v>1300</v>
      </c>
      <c r="O170">
        <v>22866.35</v>
      </c>
      <c r="P170" s="3">
        <v>102000009824235</v>
      </c>
      <c r="Q170" t="str">
        <f xml:space="preserve"> "0176161559"</f>
        <v>0176161559</v>
      </c>
      <c r="R170" t="s">
        <v>169</v>
      </c>
      <c r="S170" t="s">
        <v>15</v>
      </c>
      <c r="T170" t="s">
        <v>16</v>
      </c>
    </row>
    <row r="171" spans="1:20" x14ac:dyDescent="0.25">
      <c r="A171" s="1">
        <v>43567</v>
      </c>
      <c r="B171" s="2">
        <v>0.62388888888888883</v>
      </c>
      <c r="C171" t="str">
        <f xml:space="preserve"> "000977"</f>
        <v>000977</v>
      </c>
      <c r="D171" t="s">
        <v>151</v>
      </c>
      <c r="E171" t="s">
        <v>26</v>
      </c>
      <c r="F171">
        <v>500</v>
      </c>
      <c r="G171">
        <v>24.63</v>
      </c>
      <c r="H171">
        <v>12315</v>
      </c>
      <c r="I171">
        <v>-12320</v>
      </c>
      <c r="J171">
        <v>3.9</v>
      </c>
      <c r="K171">
        <v>1.1000000000000001</v>
      </c>
      <c r="L171">
        <v>0</v>
      </c>
      <c r="M171">
        <v>0</v>
      </c>
      <c r="N171">
        <v>900</v>
      </c>
      <c r="O171">
        <v>38588.35</v>
      </c>
      <c r="P171" s="3">
        <v>102000022061283</v>
      </c>
      <c r="Q171" t="str">
        <f xml:space="preserve"> "0176161559"</f>
        <v>0176161559</v>
      </c>
      <c r="R171" t="s">
        <v>170</v>
      </c>
      <c r="S171" t="s">
        <v>15</v>
      </c>
      <c r="T171" t="s">
        <v>16</v>
      </c>
    </row>
    <row r="172" spans="1:20" x14ac:dyDescent="0.25">
      <c r="A172" s="1">
        <v>43567</v>
      </c>
      <c r="B172" s="2">
        <v>0.6227893518518518</v>
      </c>
      <c r="C172" t="str">
        <f xml:space="preserve"> "000830"</f>
        <v>000830</v>
      </c>
      <c r="D172" t="s">
        <v>143</v>
      </c>
      <c r="E172" t="s">
        <v>19</v>
      </c>
      <c r="F172">
        <v>800</v>
      </c>
      <c r="G172">
        <v>15.81</v>
      </c>
      <c r="H172">
        <v>12648</v>
      </c>
      <c r="I172">
        <v>12630.35</v>
      </c>
      <c r="J172">
        <v>3.88</v>
      </c>
      <c r="K172">
        <v>1.1200000000000001</v>
      </c>
      <c r="L172">
        <v>12.65</v>
      </c>
      <c r="M172">
        <v>0</v>
      </c>
      <c r="N172">
        <v>1300</v>
      </c>
      <c r="O172">
        <v>50908.35</v>
      </c>
      <c r="P172" s="3">
        <v>102000021906484</v>
      </c>
      <c r="Q172" t="str">
        <f xml:space="preserve"> "0176161559"</f>
        <v>0176161559</v>
      </c>
      <c r="R172" t="s">
        <v>171</v>
      </c>
      <c r="S172" t="s">
        <v>15</v>
      </c>
      <c r="T172" t="s">
        <v>16</v>
      </c>
    </row>
    <row r="173" spans="1:20" x14ac:dyDescent="0.25">
      <c r="A173" s="1">
        <v>43567</v>
      </c>
      <c r="B173" s="2">
        <v>0.62241898148148145</v>
      </c>
      <c r="C173" t="str">
        <f xml:space="preserve"> "600779"</f>
        <v>600779</v>
      </c>
      <c r="D173" t="s">
        <v>163</v>
      </c>
      <c r="E173" t="s">
        <v>19</v>
      </c>
      <c r="F173">
        <v>200</v>
      </c>
      <c r="G173">
        <v>46.43</v>
      </c>
      <c r="H173">
        <v>9286</v>
      </c>
      <c r="I173">
        <v>9271.5400000000009</v>
      </c>
      <c r="J173">
        <v>4.3600000000000003</v>
      </c>
      <c r="K173">
        <v>0.64</v>
      </c>
      <c r="L173">
        <v>9.2799999999999994</v>
      </c>
      <c r="M173">
        <v>0.18</v>
      </c>
      <c r="N173">
        <v>600</v>
      </c>
      <c r="O173">
        <v>38278</v>
      </c>
      <c r="P173" s="3">
        <v>16317604</v>
      </c>
      <c r="Q173" t="s">
        <v>21</v>
      </c>
      <c r="R173" t="str">
        <f xml:space="preserve"> "1057103581"</f>
        <v>1057103581</v>
      </c>
      <c r="S173" t="s">
        <v>20</v>
      </c>
      <c r="T173" t="s">
        <v>16</v>
      </c>
    </row>
    <row r="174" spans="1:20" x14ac:dyDescent="0.25">
      <c r="A174" s="1">
        <v>43567</v>
      </c>
      <c r="B174" s="2">
        <v>0.61777777777777776</v>
      </c>
      <c r="C174" t="str">
        <f xml:space="preserve"> "601628"</f>
        <v>601628</v>
      </c>
      <c r="D174" t="s">
        <v>172</v>
      </c>
      <c r="E174" t="s">
        <v>19</v>
      </c>
      <c r="F174">
        <v>1000</v>
      </c>
      <c r="G174">
        <v>28.59</v>
      </c>
      <c r="H174">
        <v>28590</v>
      </c>
      <c r="I174">
        <v>28555.67</v>
      </c>
      <c r="J174">
        <v>3.17</v>
      </c>
      <c r="K174">
        <v>1.98</v>
      </c>
      <c r="L174">
        <v>28.6</v>
      </c>
      <c r="M174">
        <v>0.57999999999999996</v>
      </c>
      <c r="N174">
        <v>0</v>
      </c>
      <c r="O174">
        <v>29006.46</v>
      </c>
      <c r="P174" s="3">
        <v>15715209</v>
      </c>
      <c r="Q174" t="s">
        <v>21</v>
      </c>
      <c r="R174" t="str">
        <f xml:space="preserve"> "1057099903"</f>
        <v>1057099903</v>
      </c>
      <c r="S174" t="s">
        <v>20</v>
      </c>
      <c r="T174" t="s">
        <v>16</v>
      </c>
    </row>
    <row r="175" spans="1:20" x14ac:dyDescent="0.25">
      <c r="A175" s="1">
        <v>43566</v>
      </c>
      <c r="B175" s="2">
        <v>0.58634259259259258</v>
      </c>
      <c r="C175" t="str">
        <f xml:space="preserve"> "000338"</f>
        <v>000338</v>
      </c>
      <c r="D175" t="s">
        <v>33</v>
      </c>
      <c r="E175" t="s">
        <v>26</v>
      </c>
      <c r="F175">
        <v>800</v>
      </c>
      <c r="G175">
        <v>13.3</v>
      </c>
      <c r="H175">
        <v>10640</v>
      </c>
      <c r="I175">
        <v>-10645</v>
      </c>
      <c r="J175">
        <v>4.0599999999999996</v>
      </c>
      <c r="K175">
        <v>0.94</v>
      </c>
      <c r="L175">
        <v>0</v>
      </c>
      <c r="M175">
        <v>0</v>
      </c>
      <c r="N175">
        <v>2200</v>
      </c>
      <c r="O175">
        <v>450.79</v>
      </c>
      <c r="P175" s="3">
        <v>101000022353256</v>
      </c>
      <c r="Q175" t="str">
        <f xml:space="preserve"> "0176161559"</f>
        <v>0176161559</v>
      </c>
      <c r="R175" t="s">
        <v>173</v>
      </c>
      <c r="S175" t="s">
        <v>15</v>
      </c>
      <c r="T175" t="s">
        <v>16</v>
      </c>
    </row>
    <row r="176" spans="1:20" x14ac:dyDescent="0.25">
      <c r="A176" s="1">
        <v>43566</v>
      </c>
      <c r="B176" s="2">
        <v>0.57809027777777777</v>
      </c>
      <c r="C176" t="str">
        <f xml:space="preserve"> "600779"</f>
        <v>600779</v>
      </c>
      <c r="D176" t="s">
        <v>163</v>
      </c>
      <c r="E176" t="s">
        <v>26</v>
      </c>
      <c r="F176">
        <v>400</v>
      </c>
      <c r="G176">
        <v>46.33</v>
      </c>
      <c r="H176">
        <v>18532</v>
      </c>
      <c r="I176">
        <v>-18537.37</v>
      </c>
      <c r="J176">
        <v>3.73</v>
      </c>
      <c r="K176">
        <v>1.27</v>
      </c>
      <c r="L176">
        <v>0</v>
      </c>
      <c r="M176">
        <v>0.37</v>
      </c>
      <c r="N176">
        <v>800</v>
      </c>
      <c r="O176">
        <v>11095.79</v>
      </c>
      <c r="P176" s="3">
        <v>15644009</v>
      </c>
      <c r="Q176" t="s">
        <v>21</v>
      </c>
      <c r="R176" t="str">
        <f xml:space="preserve"> "1057097256"</f>
        <v>1057097256</v>
      </c>
      <c r="S176" t="s">
        <v>20</v>
      </c>
      <c r="T176" t="s">
        <v>16</v>
      </c>
    </row>
    <row r="177" spans="1:20" x14ac:dyDescent="0.25">
      <c r="A177" s="1">
        <v>43566</v>
      </c>
      <c r="B177" s="2">
        <v>0.56674768518518526</v>
      </c>
      <c r="C177" t="str">
        <f xml:space="preserve"> "603027"</f>
        <v>603027</v>
      </c>
      <c r="D177" t="s">
        <v>174</v>
      </c>
      <c r="E177" t="s">
        <v>19</v>
      </c>
      <c r="F177">
        <v>900</v>
      </c>
      <c r="G177">
        <v>22.61</v>
      </c>
      <c r="H177">
        <v>20349</v>
      </c>
      <c r="I177">
        <v>20323.25</v>
      </c>
      <c r="J177">
        <v>3.6</v>
      </c>
      <c r="K177">
        <v>1.4</v>
      </c>
      <c r="L177">
        <v>20.34</v>
      </c>
      <c r="M177">
        <v>0.41</v>
      </c>
      <c r="N177">
        <v>0</v>
      </c>
      <c r="O177">
        <v>29633.16</v>
      </c>
      <c r="P177" s="3">
        <v>14194366</v>
      </c>
      <c r="Q177" t="s">
        <v>21</v>
      </c>
      <c r="R177" t="str">
        <f xml:space="preserve"> "1057092267"</f>
        <v>1057092267</v>
      </c>
      <c r="S177" t="s">
        <v>20</v>
      </c>
      <c r="T177" t="s">
        <v>16</v>
      </c>
    </row>
    <row r="178" spans="1:20" x14ac:dyDescent="0.25">
      <c r="A178" s="1">
        <v>43566</v>
      </c>
      <c r="B178" s="2">
        <v>0.42709490740740735</v>
      </c>
      <c r="C178" t="str">
        <f xml:space="preserve"> "000830"</f>
        <v>000830</v>
      </c>
      <c r="D178" t="s">
        <v>143</v>
      </c>
      <c r="E178" t="s">
        <v>26</v>
      </c>
      <c r="F178">
        <v>700</v>
      </c>
      <c r="G178">
        <v>16.399999999999999</v>
      </c>
      <c r="H178">
        <v>11480</v>
      </c>
      <c r="I178">
        <v>-11485</v>
      </c>
      <c r="J178">
        <v>3.98</v>
      </c>
      <c r="K178">
        <v>1.02</v>
      </c>
      <c r="L178">
        <v>0</v>
      </c>
      <c r="M178">
        <v>0</v>
      </c>
      <c r="N178">
        <v>2100</v>
      </c>
      <c r="O178">
        <v>9309.91</v>
      </c>
      <c r="P178" s="3">
        <v>101000008509457</v>
      </c>
      <c r="Q178" t="str">
        <f xml:space="preserve"> "0176161559"</f>
        <v>0176161559</v>
      </c>
      <c r="R178" t="s">
        <v>175</v>
      </c>
      <c r="S178" t="s">
        <v>15</v>
      </c>
      <c r="T178" t="s">
        <v>16</v>
      </c>
    </row>
    <row r="179" spans="1:20" x14ac:dyDescent="0.25">
      <c r="A179" s="1">
        <v>43565</v>
      </c>
      <c r="B179" s="2">
        <v>0.56388888888888888</v>
      </c>
      <c r="C179" t="str">
        <f xml:space="preserve"> "002456"</f>
        <v>002456</v>
      </c>
      <c r="D179" t="s">
        <v>137</v>
      </c>
      <c r="E179" t="s">
        <v>26</v>
      </c>
      <c r="F179">
        <v>1400</v>
      </c>
      <c r="G179">
        <v>14.09</v>
      </c>
      <c r="H179">
        <v>19726</v>
      </c>
      <c r="I179">
        <v>-19731</v>
      </c>
      <c r="J179">
        <v>3.26</v>
      </c>
      <c r="K179">
        <v>1.74</v>
      </c>
      <c r="L179">
        <v>0</v>
      </c>
      <c r="M179">
        <v>0</v>
      </c>
      <c r="N179">
        <v>1400</v>
      </c>
      <c r="O179">
        <v>20794.91</v>
      </c>
      <c r="P179" s="3">
        <v>103000017502334</v>
      </c>
      <c r="Q179" t="str">
        <f xml:space="preserve"> "0176161559"</f>
        <v>0176161559</v>
      </c>
      <c r="R179" t="s">
        <v>152</v>
      </c>
      <c r="S179" t="s">
        <v>15</v>
      </c>
      <c r="T179" t="s">
        <v>16</v>
      </c>
    </row>
    <row r="180" spans="1:20" x14ac:dyDescent="0.25">
      <c r="A180" s="1">
        <v>43565</v>
      </c>
      <c r="B180" s="2">
        <v>0.54834490740740738</v>
      </c>
      <c r="C180" t="str">
        <f xml:space="preserve"> "600809"</f>
        <v>600809</v>
      </c>
      <c r="D180" t="s">
        <v>176</v>
      </c>
      <c r="E180" t="s">
        <v>19</v>
      </c>
      <c r="F180">
        <v>200</v>
      </c>
      <c r="G180">
        <v>61.1</v>
      </c>
      <c r="H180">
        <v>12220</v>
      </c>
      <c r="I180">
        <v>12202.54</v>
      </c>
      <c r="J180">
        <v>4.16</v>
      </c>
      <c r="K180">
        <v>0.84</v>
      </c>
      <c r="L180">
        <v>12.22</v>
      </c>
      <c r="M180">
        <v>0.24</v>
      </c>
      <c r="N180">
        <v>0</v>
      </c>
      <c r="O180">
        <v>40525.910000000003</v>
      </c>
      <c r="P180" s="3">
        <v>12492901</v>
      </c>
      <c r="Q180" t="s">
        <v>21</v>
      </c>
      <c r="R180" t="str">
        <f xml:space="preserve"> "1057087190"</f>
        <v>1057087190</v>
      </c>
      <c r="S180" t="s">
        <v>20</v>
      </c>
      <c r="T180" t="s">
        <v>16</v>
      </c>
    </row>
    <row r="181" spans="1:20" x14ac:dyDescent="0.25">
      <c r="A181" s="1">
        <v>43565</v>
      </c>
      <c r="B181" s="2">
        <v>0.54803240740740744</v>
      </c>
      <c r="C181" t="str">
        <f xml:space="preserve"> "601128"</f>
        <v>601128</v>
      </c>
      <c r="D181" t="s">
        <v>177</v>
      </c>
      <c r="E181" t="s">
        <v>19</v>
      </c>
      <c r="F181">
        <v>2000</v>
      </c>
      <c r="G181">
        <v>8.2899999999999991</v>
      </c>
      <c r="H181">
        <v>16580</v>
      </c>
      <c r="I181">
        <v>16558.09</v>
      </c>
      <c r="J181">
        <v>3.86</v>
      </c>
      <c r="K181">
        <v>1.1399999999999999</v>
      </c>
      <c r="L181">
        <v>16.579999999999998</v>
      </c>
      <c r="M181">
        <v>0.33</v>
      </c>
      <c r="N181">
        <v>0</v>
      </c>
      <c r="O181">
        <v>28323.37</v>
      </c>
      <c r="P181" s="3">
        <v>12866255</v>
      </c>
      <c r="Q181" t="s">
        <v>21</v>
      </c>
      <c r="R181" t="str">
        <f xml:space="preserve"> "1057087018"</f>
        <v>1057087018</v>
      </c>
      <c r="S181" t="s">
        <v>20</v>
      </c>
      <c r="T181" t="s">
        <v>16</v>
      </c>
    </row>
    <row r="182" spans="1:20" x14ac:dyDescent="0.25">
      <c r="A182" s="1">
        <v>43565</v>
      </c>
      <c r="B182" s="2">
        <v>0.54699074074074072</v>
      </c>
      <c r="C182" t="str">
        <f xml:space="preserve"> "600111"</f>
        <v>600111</v>
      </c>
      <c r="D182" t="s">
        <v>178</v>
      </c>
      <c r="E182" t="s">
        <v>19</v>
      </c>
      <c r="F182">
        <v>1000</v>
      </c>
      <c r="G182">
        <v>11.4</v>
      </c>
      <c r="H182">
        <v>11400</v>
      </c>
      <c r="I182">
        <v>11383.37</v>
      </c>
      <c r="J182">
        <v>4.21</v>
      </c>
      <c r="K182">
        <v>0.79</v>
      </c>
      <c r="L182">
        <v>11.4</v>
      </c>
      <c r="M182">
        <v>0.23</v>
      </c>
      <c r="N182">
        <v>0</v>
      </c>
      <c r="O182">
        <v>11765.28</v>
      </c>
      <c r="P182" s="3">
        <v>12707651</v>
      </c>
      <c r="Q182" t="s">
        <v>21</v>
      </c>
      <c r="R182" t="str">
        <f xml:space="preserve"> "1057086462"</f>
        <v>1057086462</v>
      </c>
      <c r="S182" t="s">
        <v>20</v>
      </c>
      <c r="T182" t="s">
        <v>16</v>
      </c>
    </row>
    <row r="183" spans="1:20" x14ac:dyDescent="0.25">
      <c r="A183" s="1">
        <v>43565</v>
      </c>
      <c r="B183" s="2">
        <v>0.44108796296296293</v>
      </c>
      <c r="C183" t="str">
        <f xml:space="preserve"> "603027"</f>
        <v>603027</v>
      </c>
      <c r="D183" t="s">
        <v>174</v>
      </c>
      <c r="E183" t="s">
        <v>26</v>
      </c>
      <c r="F183">
        <v>300</v>
      </c>
      <c r="G183">
        <v>23.46</v>
      </c>
      <c r="H183">
        <v>7038</v>
      </c>
      <c r="I183">
        <v>-7043.14</v>
      </c>
      <c r="J183">
        <v>4.5199999999999996</v>
      </c>
      <c r="K183">
        <v>0.48</v>
      </c>
      <c r="L183">
        <v>0</v>
      </c>
      <c r="M183">
        <v>0.14000000000000001</v>
      </c>
      <c r="N183">
        <v>900</v>
      </c>
      <c r="O183">
        <v>381.91</v>
      </c>
      <c r="P183" s="3">
        <v>8506921</v>
      </c>
      <c r="Q183" t="s">
        <v>21</v>
      </c>
      <c r="R183" t="str">
        <f xml:space="preserve"> "1057061180"</f>
        <v>1057061180</v>
      </c>
      <c r="S183" t="s">
        <v>20</v>
      </c>
      <c r="T183" t="s">
        <v>16</v>
      </c>
    </row>
    <row r="184" spans="1:20" x14ac:dyDescent="0.25">
      <c r="A184" s="1">
        <v>43565</v>
      </c>
      <c r="B184" s="2">
        <v>0.41958333333333336</v>
      </c>
      <c r="C184" t="str">
        <f xml:space="preserve"> "603027"</f>
        <v>603027</v>
      </c>
      <c r="D184" t="s">
        <v>174</v>
      </c>
      <c r="E184" t="s">
        <v>26</v>
      </c>
      <c r="F184">
        <v>600</v>
      </c>
      <c r="G184">
        <v>23.63</v>
      </c>
      <c r="H184">
        <v>14178</v>
      </c>
      <c r="I184">
        <v>-14183.28</v>
      </c>
      <c r="J184">
        <v>4.0199999999999996</v>
      </c>
      <c r="K184">
        <v>0.98</v>
      </c>
      <c r="L184">
        <v>0</v>
      </c>
      <c r="M184">
        <v>0.28000000000000003</v>
      </c>
      <c r="N184">
        <v>600</v>
      </c>
      <c r="O184">
        <v>7425.05</v>
      </c>
      <c r="P184" s="3">
        <v>5767963</v>
      </c>
      <c r="Q184" t="s">
        <v>21</v>
      </c>
      <c r="R184" t="str">
        <f xml:space="preserve"> "1057044566"</f>
        <v>1057044566</v>
      </c>
      <c r="S184" t="s">
        <v>20</v>
      </c>
      <c r="T184" t="s">
        <v>16</v>
      </c>
    </row>
    <row r="185" spans="1:20" x14ac:dyDescent="0.25">
      <c r="A185" s="1">
        <v>43564</v>
      </c>
      <c r="B185" s="2">
        <v>0.61900462962962965</v>
      </c>
      <c r="C185" t="str">
        <f xml:space="preserve"> "600779"</f>
        <v>600779</v>
      </c>
      <c r="D185" t="s">
        <v>163</v>
      </c>
      <c r="E185" t="s">
        <v>26</v>
      </c>
      <c r="F185">
        <v>400</v>
      </c>
      <c r="G185">
        <v>48.6</v>
      </c>
      <c r="H185">
        <v>19440</v>
      </c>
      <c r="I185">
        <v>-19445.39</v>
      </c>
      <c r="J185">
        <v>3.66</v>
      </c>
      <c r="K185">
        <v>1.34</v>
      </c>
      <c r="L185">
        <v>0</v>
      </c>
      <c r="M185">
        <v>0.39</v>
      </c>
      <c r="N185">
        <v>400</v>
      </c>
      <c r="O185">
        <v>21608.33</v>
      </c>
      <c r="P185" s="3">
        <v>19357050</v>
      </c>
      <c r="Q185" t="s">
        <v>21</v>
      </c>
      <c r="R185" t="str">
        <f xml:space="preserve"> "1057125882"</f>
        <v>1057125882</v>
      </c>
      <c r="S185" t="s">
        <v>20</v>
      </c>
      <c r="T185" t="s">
        <v>16</v>
      </c>
    </row>
    <row r="186" spans="1:20" x14ac:dyDescent="0.25">
      <c r="A186" s="1">
        <v>43564</v>
      </c>
      <c r="B186" s="2">
        <v>0.61609953703703701</v>
      </c>
      <c r="C186" t="str">
        <f xml:space="preserve"> "000338"</f>
        <v>000338</v>
      </c>
      <c r="D186" t="s">
        <v>33</v>
      </c>
      <c r="E186" t="s">
        <v>26</v>
      </c>
      <c r="F186">
        <v>1400</v>
      </c>
      <c r="G186">
        <v>13.97</v>
      </c>
      <c r="H186">
        <v>19558</v>
      </c>
      <c r="I186">
        <v>-19563</v>
      </c>
      <c r="J186">
        <v>3.24</v>
      </c>
      <c r="K186">
        <v>1.76</v>
      </c>
      <c r="L186">
        <v>0</v>
      </c>
      <c r="M186">
        <v>0</v>
      </c>
      <c r="N186">
        <v>1400</v>
      </c>
      <c r="O186">
        <v>41053.72</v>
      </c>
      <c r="P186" s="3">
        <v>102000024146917</v>
      </c>
      <c r="Q186" t="str">
        <f t="shared" ref="Q186:Q193" si="5" xml:space="preserve"> "0176161559"</f>
        <v>0176161559</v>
      </c>
      <c r="R186" t="s">
        <v>179</v>
      </c>
      <c r="S186" t="s">
        <v>15</v>
      </c>
      <c r="T186" t="s">
        <v>16</v>
      </c>
    </row>
    <row r="187" spans="1:20" x14ac:dyDescent="0.25">
      <c r="A187" s="1">
        <v>43564</v>
      </c>
      <c r="B187" s="2">
        <v>0.60873842592592597</v>
      </c>
      <c r="C187" t="str">
        <f xml:space="preserve"> "000636"</f>
        <v>000636</v>
      </c>
      <c r="D187" t="s">
        <v>180</v>
      </c>
      <c r="E187" t="s">
        <v>19</v>
      </c>
      <c r="F187">
        <v>1000</v>
      </c>
      <c r="G187">
        <v>16.48</v>
      </c>
      <c r="H187">
        <v>16480</v>
      </c>
      <c r="I187">
        <v>16458.52</v>
      </c>
      <c r="J187">
        <v>3.54</v>
      </c>
      <c r="K187">
        <v>1.46</v>
      </c>
      <c r="L187">
        <v>16.48</v>
      </c>
      <c r="M187">
        <v>0</v>
      </c>
      <c r="N187">
        <v>0</v>
      </c>
      <c r="O187">
        <v>60616.72</v>
      </c>
      <c r="P187" s="3">
        <v>103000022613579</v>
      </c>
      <c r="Q187" t="str">
        <f t="shared" si="5"/>
        <v>0176161559</v>
      </c>
      <c r="R187" t="s">
        <v>181</v>
      </c>
      <c r="S187" t="s">
        <v>15</v>
      </c>
      <c r="T187" t="s">
        <v>16</v>
      </c>
    </row>
    <row r="188" spans="1:20" x14ac:dyDescent="0.25">
      <c r="A188" s="1">
        <v>43564</v>
      </c>
      <c r="B188" s="2">
        <v>0.60846064814814815</v>
      </c>
      <c r="C188" t="str">
        <f xml:space="preserve"> "000063"</f>
        <v>000063</v>
      </c>
      <c r="D188" t="s">
        <v>182</v>
      </c>
      <c r="E188" t="s">
        <v>19</v>
      </c>
      <c r="F188">
        <v>600</v>
      </c>
      <c r="G188">
        <v>30.03</v>
      </c>
      <c r="H188">
        <v>18018</v>
      </c>
      <c r="I188">
        <v>17994.98</v>
      </c>
      <c r="J188">
        <v>3.4</v>
      </c>
      <c r="K188">
        <v>1.6</v>
      </c>
      <c r="L188">
        <v>18.02</v>
      </c>
      <c r="M188">
        <v>0</v>
      </c>
      <c r="N188">
        <v>0</v>
      </c>
      <c r="O188">
        <v>44158.2</v>
      </c>
      <c r="P188" s="3">
        <v>103000022614760</v>
      </c>
      <c r="Q188" t="str">
        <f t="shared" si="5"/>
        <v>0176161559</v>
      </c>
      <c r="R188" t="s">
        <v>183</v>
      </c>
      <c r="S188" t="s">
        <v>15</v>
      </c>
      <c r="T188" t="s">
        <v>16</v>
      </c>
    </row>
    <row r="189" spans="1:20" x14ac:dyDescent="0.25">
      <c r="A189" s="1">
        <v>43564</v>
      </c>
      <c r="B189" s="2">
        <v>0.6013425925925926</v>
      </c>
      <c r="C189" t="str">
        <f xml:space="preserve"> "002142"</f>
        <v>002142</v>
      </c>
      <c r="D189" t="s">
        <v>125</v>
      </c>
      <c r="E189" t="s">
        <v>26</v>
      </c>
      <c r="F189">
        <v>500</v>
      </c>
      <c r="G189">
        <v>23.23</v>
      </c>
      <c r="H189">
        <v>11615</v>
      </c>
      <c r="I189">
        <v>-11620</v>
      </c>
      <c r="J189">
        <v>3.97</v>
      </c>
      <c r="K189">
        <v>1.03</v>
      </c>
      <c r="L189">
        <v>0</v>
      </c>
      <c r="M189">
        <v>0</v>
      </c>
      <c r="N189">
        <v>500</v>
      </c>
      <c r="O189">
        <v>26163.22</v>
      </c>
      <c r="P189" s="3">
        <v>101000022126658</v>
      </c>
      <c r="Q189" t="str">
        <f t="shared" si="5"/>
        <v>0176161559</v>
      </c>
      <c r="R189" t="s">
        <v>184</v>
      </c>
      <c r="S189" t="s">
        <v>15</v>
      </c>
      <c r="T189" t="s">
        <v>16</v>
      </c>
    </row>
    <row r="190" spans="1:20" x14ac:dyDescent="0.25">
      <c r="A190" s="1">
        <v>43564</v>
      </c>
      <c r="B190" s="2">
        <v>0.39799768518518519</v>
      </c>
      <c r="C190" t="str">
        <f xml:space="preserve"> "000830"</f>
        <v>000830</v>
      </c>
      <c r="D190" t="s">
        <v>143</v>
      </c>
      <c r="E190" t="s">
        <v>26</v>
      </c>
      <c r="F190">
        <v>700</v>
      </c>
      <c r="G190">
        <v>17.850000000000001</v>
      </c>
      <c r="H190">
        <v>12495</v>
      </c>
      <c r="I190">
        <v>-12500</v>
      </c>
      <c r="J190">
        <v>3.89</v>
      </c>
      <c r="K190">
        <v>1.1100000000000001</v>
      </c>
      <c r="L190">
        <v>0</v>
      </c>
      <c r="M190">
        <v>0</v>
      </c>
      <c r="N190">
        <v>1400</v>
      </c>
      <c r="O190">
        <v>37783.22</v>
      </c>
      <c r="P190" s="3">
        <v>102000003513756</v>
      </c>
      <c r="Q190" t="str">
        <f t="shared" si="5"/>
        <v>0176161559</v>
      </c>
      <c r="R190" t="s">
        <v>185</v>
      </c>
      <c r="S190" t="s">
        <v>15</v>
      </c>
      <c r="T190" t="s">
        <v>16</v>
      </c>
    </row>
    <row r="191" spans="1:20" x14ac:dyDescent="0.25">
      <c r="A191" s="1">
        <v>43563</v>
      </c>
      <c r="B191" s="2">
        <v>0.79959490740740735</v>
      </c>
      <c r="C191" t="str">
        <f xml:space="preserve"> "127012"</f>
        <v>127012</v>
      </c>
      <c r="D191" t="s">
        <v>186</v>
      </c>
      <c r="E191" t="s">
        <v>14</v>
      </c>
      <c r="F191">
        <v>10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10</v>
      </c>
      <c r="O191">
        <v>24207.22</v>
      </c>
      <c r="P191" s="3">
        <v>0</v>
      </c>
      <c r="Q191" t="str">
        <f t="shared" si="5"/>
        <v>0176161559</v>
      </c>
      <c r="R191" t="s">
        <v>34</v>
      </c>
      <c r="S191" t="s">
        <v>15</v>
      </c>
      <c r="T191" t="s">
        <v>16</v>
      </c>
    </row>
    <row r="192" spans="1:20" x14ac:dyDescent="0.25">
      <c r="A192" s="1">
        <v>43563</v>
      </c>
      <c r="B192" s="2">
        <v>0.56704861111111116</v>
      </c>
      <c r="C192" t="str">
        <f xml:space="preserve"> "000977"</f>
        <v>000977</v>
      </c>
      <c r="D192" t="s">
        <v>151</v>
      </c>
      <c r="E192" t="s">
        <v>26</v>
      </c>
      <c r="F192">
        <v>400</v>
      </c>
      <c r="G192">
        <v>25.1</v>
      </c>
      <c r="H192">
        <v>10040</v>
      </c>
      <c r="I192">
        <v>-10045</v>
      </c>
      <c r="J192">
        <v>4.1100000000000003</v>
      </c>
      <c r="K192">
        <v>0.89</v>
      </c>
      <c r="L192">
        <v>0</v>
      </c>
      <c r="M192">
        <v>0</v>
      </c>
      <c r="N192">
        <v>400</v>
      </c>
      <c r="O192">
        <v>283.22000000000003</v>
      </c>
      <c r="P192" s="3">
        <v>102000021484849</v>
      </c>
      <c r="Q192" t="str">
        <f t="shared" si="5"/>
        <v>0176161559</v>
      </c>
      <c r="R192" t="s">
        <v>187</v>
      </c>
      <c r="S192" t="s">
        <v>15</v>
      </c>
      <c r="T192" t="s">
        <v>16</v>
      </c>
    </row>
    <row r="193" spans="1:20" x14ac:dyDescent="0.25">
      <c r="A193" s="1">
        <v>43563</v>
      </c>
      <c r="B193" s="2">
        <v>0.37559027777777776</v>
      </c>
      <c r="C193" t="str">
        <f xml:space="preserve"> "000830"</f>
        <v>000830</v>
      </c>
      <c r="D193" t="s">
        <v>143</v>
      </c>
      <c r="E193" t="s">
        <v>26</v>
      </c>
      <c r="F193">
        <v>700</v>
      </c>
      <c r="G193">
        <v>19.82</v>
      </c>
      <c r="H193">
        <v>13874</v>
      </c>
      <c r="I193">
        <v>-13879</v>
      </c>
      <c r="J193">
        <v>3.76</v>
      </c>
      <c r="K193">
        <v>1.24</v>
      </c>
      <c r="L193">
        <v>0</v>
      </c>
      <c r="M193">
        <v>0</v>
      </c>
      <c r="N193">
        <v>700</v>
      </c>
      <c r="O193">
        <v>10328.219999999999</v>
      </c>
      <c r="P193" s="3">
        <v>103000000556532</v>
      </c>
      <c r="Q193" t="str">
        <f t="shared" si="5"/>
        <v>0176161559</v>
      </c>
      <c r="R193" t="s">
        <v>188</v>
      </c>
      <c r="S193" t="s">
        <v>15</v>
      </c>
      <c r="T193" t="s">
        <v>16</v>
      </c>
    </row>
    <row r="194" spans="1:20" x14ac:dyDescent="0.25">
      <c r="A194" s="1">
        <v>43559</v>
      </c>
      <c r="B194" s="2">
        <v>0.62041666666666673</v>
      </c>
      <c r="C194" t="str">
        <f xml:space="preserve"> "601298"</f>
        <v>601298</v>
      </c>
      <c r="D194" t="s">
        <v>132</v>
      </c>
      <c r="E194" t="s">
        <v>19</v>
      </c>
      <c r="F194">
        <v>1000</v>
      </c>
      <c r="G194">
        <v>10.79</v>
      </c>
      <c r="H194">
        <v>10790</v>
      </c>
      <c r="I194">
        <v>10773.99</v>
      </c>
      <c r="J194">
        <v>4.25</v>
      </c>
      <c r="K194">
        <v>0.75</v>
      </c>
      <c r="L194">
        <v>10.79</v>
      </c>
      <c r="M194">
        <v>0.22</v>
      </c>
      <c r="N194">
        <v>0</v>
      </c>
      <c r="O194">
        <v>14207.22</v>
      </c>
      <c r="P194" s="3">
        <v>22506666</v>
      </c>
      <c r="Q194" t="s">
        <v>21</v>
      </c>
      <c r="R194" t="str">
        <f xml:space="preserve"> "1057142951"</f>
        <v>1057142951</v>
      </c>
      <c r="S194" t="s">
        <v>20</v>
      </c>
      <c r="T194" t="s">
        <v>16</v>
      </c>
    </row>
    <row r="195" spans="1:20" x14ac:dyDescent="0.25">
      <c r="A195" s="1">
        <v>43558</v>
      </c>
      <c r="B195" s="2">
        <v>0.81819444444444445</v>
      </c>
      <c r="C195" t="str">
        <f xml:space="preserve"> "733420"</f>
        <v>733420</v>
      </c>
      <c r="D195" t="s">
        <v>189</v>
      </c>
      <c r="E195" t="s">
        <v>17</v>
      </c>
      <c r="F195">
        <v>10</v>
      </c>
      <c r="G195">
        <v>100</v>
      </c>
      <c r="H195">
        <v>1000</v>
      </c>
      <c r="I195">
        <v>-1000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43433.23</v>
      </c>
      <c r="P195" s="3" t="s">
        <v>34</v>
      </c>
      <c r="Q195" t="s">
        <v>21</v>
      </c>
      <c r="R195" t="str">
        <f xml:space="preserve"> "1057097223"</f>
        <v>1057097223</v>
      </c>
      <c r="S195" t="s">
        <v>20</v>
      </c>
      <c r="T195" t="s">
        <v>16</v>
      </c>
    </row>
    <row r="196" spans="1:20" x14ac:dyDescent="0.25">
      <c r="A196" s="1">
        <v>43558</v>
      </c>
      <c r="B196" s="2">
        <v>0.62035879629629631</v>
      </c>
      <c r="C196" t="str">
        <f xml:space="preserve"> "000636"</f>
        <v>000636</v>
      </c>
      <c r="D196" t="s">
        <v>180</v>
      </c>
      <c r="E196" t="s">
        <v>19</v>
      </c>
      <c r="F196">
        <v>1000</v>
      </c>
      <c r="G196">
        <v>17.14</v>
      </c>
      <c r="H196">
        <v>17140</v>
      </c>
      <c r="I196">
        <v>17117.86</v>
      </c>
      <c r="J196">
        <v>3.49</v>
      </c>
      <c r="K196">
        <v>1.51</v>
      </c>
      <c r="L196">
        <v>17.14</v>
      </c>
      <c r="M196">
        <v>0</v>
      </c>
      <c r="N196">
        <v>1000</v>
      </c>
      <c r="O196">
        <v>44433.23</v>
      </c>
      <c r="P196" s="3">
        <v>103000025718616</v>
      </c>
      <c r="Q196" t="str">
        <f xml:space="preserve"> "0176161559"</f>
        <v>0176161559</v>
      </c>
      <c r="R196" t="s">
        <v>190</v>
      </c>
      <c r="S196" t="s">
        <v>15</v>
      </c>
      <c r="T196" t="s">
        <v>16</v>
      </c>
    </row>
    <row r="197" spans="1:20" x14ac:dyDescent="0.25">
      <c r="A197" s="1">
        <v>43558</v>
      </c>
      <c r="B197" s="2">
        <v>0.61674768518518519</v>
      </c>
      <c r="C197" t="str">
        <f xml:space="preserve"> "600000"</f>
        <v>600000</v>
      </c>
      <c r="D197" t="s">
        <v>191</v>
      </c>
      <c r="E197" t="s">
        <v>19</v>
      </c>
      <c r="F197">
        <v>1000</v>
      </c>
      <c r="G197">
        <v>11.51</v>
      </c>
      <c r="H197">
        <v>11510</v>
      </c>
      <c r="I197">
        <v>11493.26</v>
      </c>
      <c r="J197">
        <v>4.21</v>
      </c>
      <c r="K197">
        <v>0.79</v>
      </c>
      <c r="L197">
        <v>11.51</v>
      </c>
      <c r="M197">
        <v>0.23</v>
      </c>
      <c r="N197">
        <v>0</v>
      </c>
      <c r="O197">
        <v>27315.37</v>
      </c>
      <c r="P197" s="3">
        <v>20811066</v>
      </c>
      <c r="Q197" t="s">
        <v>21</v>
      </c>
      <c r="R197" t="str">
        <f xml:space="preserve"> "1057162063"</f>
        <v>1057162063</v>
      </c>
      <c r="S197" t="s">
        <v>20</v>
      </c>
      <c r="T197" t="s">
        <v>16</v>
      </c>
    </row>
    <row r="198" spans="1:20" x14ac:dyDescent="0.25">
      <c r="A198" s="1">
        <v>43558</v>
      </c>
      <c r="B198" s="2">
        <v>0.61624999999999996</v>
      </c>
      <c r="C198" t="str">
        <f xml:space="preserve"> "601298"</f>
        <v>601298</v>
      </c>
      <c r="D198" t="s">
        <v>132</v>
      </c>
      <c r="E198" t="s">
        <v>19</v>
      </c>
      <c r="F198">
        <v>1000</v>
      </c>
      <c r="G198">
        <v>10.98</v>
      </c>
      <c r="H198">
        <v>10980</v>
      </c>
      <c r="I198">
        <v>10963.8</v>
      </c>
      <c r="J198">
        <v>4.25</v>
      </c>
      <c r="K198">
        <v>0.75</v>
      </c>
      <c r="L198">
        <v>10.98</v>
      </c>
      <c r="M198">
        <v>0.22</v>
      </c>
      <c r="N198">
        <v>1000</v>
      </c>
      <c r="O198">
        <v>15822.11</v>
      </c>
      <c r="P198" s="3">
        <v>20876806</v>
      </c>
      <c r="Q198" t="s">
        <v>21</v>
      </c>
      <c r="R198" t="str">
        <f xml:space="preserve"> "1057161488"</f>
        <v>1057161488</v>
      </c>
      <c r="S198" t="s">
        <v>20</v>
      </c>
      <c r="T198" t="s">
        <v>16</v>
      </c>
    </row>
    <row r="199" spans="1:20" x14ac:dyDescent="0.25">
      <c r="A199" s="1">
        <v>43557</v>
      </c>
      <c r="B199" s="2">
        <v>0.62473379629629633</v>
      </c>
      <c r="C199" t="str">
        <f xml:space="preserve"> "600111"</f>
        <v>600111</v>
      </c>
      <c r="D199" t="s">
        <v>178</v>
      </c>
      <c r="E199" t="s">
        <v>26</v>
      </c>
      <c r="F199">
        <v>1000</v>
      </c>
      <c r="G199">
        <v>11.8</v>
      </c>
      <c r="H199">
        <v>11800</v>
      </c>
      <c r="I199">
        <v>-11805.24</v>
      </c>
      <c r="J199">
        <v>4.1900000000000004</v>
      </c>
      <c r="K199">
        <v>0.81</v>
      </c>
      <c r="L199">
        <v>0</v>
      </c>
      <c r="M199">
        <v>0.24</v>
      </c>
      <c r="N199">
        <v>1000</v>
      </c>
      <c r="O199">
        <v>4858.3100000000004</v>
      </c>
      <c r="P199" s="3">
        <v>23534918</v>
      </c>
      <c r="Q199" t="s">
        <v>21</v>
      </c>
      <c r="R199" t="str">
        <f xml:space="preserve"> "1057183397"</f>
        <v>1057183397</v>
      </c>
      <c r="S199" t="s">
        <v>20</v>
      </c>
      <c r="T199" t="s">
        <v>16</v>
      </c>
    </row>
    <row r="200" spans="1:20" x14ac:dyDescent="0.25">
      <c r="A200" s="1">
        <v>43557</v>
      </c>
      <c r="B200" s="2">
        <v>0.54486111111111113</v>
      </c>
      <c r="C200" t="str">
        <f xml:space="preserve"> "000636"</f>
        <v>000636</v>
      </c>
      <c r="D200" t="s">
        <v>180</v>
      </c>
      <c r="E200" t="s">
        <v>26</v>
      </c>
      <c r="F200">
        <v>1000</v>
      </c>
      <c r="G200">
        <v>16.63</v>
      </c>
      <c r="H200">
        <v>16630</v>
      </c>
      <c r="I200">
        <v>-16635</v>
      </c>
      <c r="J200">
        <v>3.53</v>
      </c>
      <c r="K200">
        <v>1.47</v>
      </c>
      <c r="L200">
        <v>0</v>
      </c>
      <c r="M200">
        <v>0</v>
      </c>
      <c r="N200">
        <v>2000</v>
      </c>
      <c r="O200">
        <v>16663.55</v>
      </c>
      <c r="P200" s="3">
        <v>101000019173823</v>
      </c>
      <c r="Q200" t="str">
        <f xml:space="preserve"> "0176161559"</f>
        <v>0176161559</v>
      </c>
      <c r="R200" t="s">
        <v>192</v>
      </c>
      <c r="S200" t="s">
        <v>15</v>
      </c>
      <c r="T200" t="s">
        <v>16</v>
      </c>
    </row>
    <row r="201" spans="1:20" x14ac:dyDescent="0.25">
      <c r="A201" s="1">
        <v>43557</v>
      </c>
      <c r="B201" s="2">
        <v>0.40364583333333331</v>
      </c>
      <c r="C201" t="str">
        <f xml:space="preserve"> "000636"</f>
        <v>000636</v>
      </c>
      <c r="D201" t="s">
        <v>180</v>
      </c>
      <c r="E201" t="s">
        <v>19</v>
      </c>
      <c r="F201">
        <v>2000</v>
      </c>
      <c r="G201">
        <v>16</v>
      </c>
      <c r="H201">
        <v>32000</v>
      </c>
      <c r="I201">
        <v>31962.240000000002</v>
      </c>
      <c r="J201">
        <v>2.92</v>
      </c>
      <c r="K201">
        <v>2.84</v>
      </c>
      <c r="L201">
        <v>32</v>
      </c>
      <c r="M201">
        <v>0</v>
      </c>
      <c r="N201">
        <v>1000</v>
      </c>
      <c r="O201">
        <v>33298.550000000003</v>
      </c>
      <c r="P201" s="3">
        <v>101000004761673</v>
      </c>
      <c r="Q201" t="str">
        <f xml:space="preserve"> "0176161559"</f>
        <v>0176161559</v>
      </c>
      <c r="R201" t="s">
        <v>193</v>
      </c>
      <c r="S201" t="s">
        <v>15</v>
      </c>
      <c r="T201" t="s">
        <v>16</v>
      </c>
    </row>
    <row r="202" spans="1:20" x14ac:dyDescent="0.25">
      <c r="A202" s="1">
        <v>43556</v>
      </c>
      <c r="B202" s="2">
        <v>0.56530092592592596</v>
      </c>
      <c r="C202" t="str">
        <f xml:space="preserve"> "000636"</f>
        <v>000636</v>
      </c>
      <c r="D202" t="s">
        <v>180</v>
      </c>
      <c r="E202" t="s">
        <v>26</v>
      </c>
      <c r="F202">
        <v>1000</v>
      </c>
      <c r="G202">
        <v>16.100000000000001</v>
      </c>
      <c r="H202">
        <v>16100</v>
      </c>
      <c r="I202">
        <v>-16105</v>
      </c>
      <c r="J202">
        <v>3.58</v>
      </c>
      <c r="K202">
        <v>1.42</v>
      </c>
      <c r="L202">
        <v>0</v>
      </c>
      <c r="M202">
        <v>0</v>
      </c>
      <c r="N202">
        <v>3000</v>
      </c>
      <c r="O202">
        <v>1336.31</v>
      </c>
      <c r="P202" s="3">
        <v>102000020235020</v>
      </c>
      <c r="Q202" t="str">
        <f xml:space="preserve"> "0176161559"</f>
        <v>0176161559</v>
      </c>
      <c r="R202" t="s">
        <v>194</v>
      </c>
      <c r="S202" t="s">
        <v>15</v>
      </c>
      <c r="T202" t="s">
        <v>16</v>
      </c>
    </row>
    <row r="203" spans="1:20" x14ac:dyDescent="0.25">
      <c r="A203" s="1">
        <v>43556</v>
      </c>
      <c r="B203" s="2">
        <v>0.5432407407407408</v>
      </c>
      <c r="C203" t="str">
        <f xml:space="preserve"> "601628"</f>
        <v>601628</v>
      </c>
      <c r="D203" t="s">
        <v>172</v>
      </c>
      <c r="E203" t="s">
        <v>26</v>
      </c>
      <c r="F203">
        <v>1000</v>
      </c>
      <c r="G203">
        <v>28.91</v>
      </c>
      <c r="H203">
        <v>28910</v>
      </c>
      <c r="I203">
        <v>-28915.78</v>
      </c>
      <c r="J203">
        <v>3.21</v>
      </c>
      <c r="K203">
        <v>1.99</v>
      </c>
      <c r="L203">
        <v>0</v>
      </c>
      <c r="M203">
        <v>0.57999999999999996</v>
      </c>
      <c r="N203">
        <v>1000</v>
      </c>
      <c r="O203">
        <v>17441.310000000001</v>
      </c>
      <c r="P203" s="3">
        <v>14570335</v>
      </c>
      <c r="Q203" t="s">
        <v>21</v>
      </c>
      <c r="R203" t="str">
        <f xml:space="preserve"> "1057094893"</f>
        <v>1057094893</v>
      </c>
      <c r="S203" t="s">
        <v>20</v>
      </c>
      <c r="T203" t="s">
        <v>16</v>
      </c>
    </row>
    <row r="204" spans="1:20" x14ac:dyDescent="0.25">
      <c r="A204" s="1">
        <v>43556</v>
      </c>
      <c r="B204" s="2">
        <v>0.4067708333333333</v>
      </c>
      <c r="C204" t="str">
        <f xml:space="preserve"> "600018"</f>
        <v>600018</v>
      </c>
      <c r="D204" t="s">
        <v>195</v>
      </c>
      <c r="E204" t="s">
        <v>19</v>
      </c>
      <c r="F204">
        <v>2000</v>
      </c>
      <c r="G204">
        <v>7.27</v>
      </c>
      <c r="H204">
        <v>14540</v>
      </c>
      <c r="I204">
        <v>14520.17</v>
      </c>
      <c r="J204">
        <v>4</v>
      </c>
      <c r="K204">
        <v>1</v>
      </c>
      <c r="L204">
        <v>14.54</v>
      </c>
      <c r="M204">
        <v>0.28999999999999998</v>
      </c>
      <c r="N204">
        <v>0</v>
      </c>
      <c r="O204">
        <v>46357.09</v>
      </c>
      <c r="P204" s="3">
        <v>4011815</v>
      </c>
      <c r="Q204" t="s">
        <v>21</v>
      </c>
      <c r="R204" t="str">
        <f xml:space="preserve"> "1057031341"</f>
        <v>1057031341</v>
      </c>
      <c r="S204" t="s">
        <v>20</v>
      </c>
      <c r="T204" t="s">
        <v>16</v>
      </c>
    </row>
    <row r="205" spans="1:20" x14ac:dyDescent="0.25">
      <c r="A205" s="1">
        <v>43556</v>
      </c>
      <c r="B205" s="2">
        <v>0.39877314814814818</v>
      </c>
      <c r="C205" t="str">
        <f xml:space="preserve"> "000063"</f>
        <v>000063</v>
      </c>
      <c r="D205" t="s">
        <v>182</v>
      </c>
      <c r="E205" t="s">
        <v>26</v>
      </c>
      <c r="F205">
        <v>600</v>
      </c>
      <c r="G205">
        <v>30.01</v>
      </c>
      <c r="H205">
        <v>18006</v>
      </c>
      <c r="I205">
        <v>-18011</v>
      </c>
      <c r="J205">
        <v>3.4</v>
      </c>
      <c r="K205">
        <v>1.6</v>
      </c>
      <c r="L205">
        <v>0</v>
      </c>
      <c r="M205">
        <v>0</v>
      </c>
      <c r="N205">
        <v>600</v>
      </c>
      <c r="O205">
        <v>31836.92</v>
      </c>
      <c r="P205" s="3">
        <v>103000002215006</v>
      </c>
      <c r="Q205" t="str">
        <f xml:space="preserve"> "0176161559"</f>
        <v>0176161559</v>
      </c>
      <c r="R205" t="s">
        <v>196</v>
      </c>
      <c r="S205" t="s">
        <v>15</v>
      </c>
      <c r="T205" t="s">
        <v>16</v>
      </c>
    </row>
    <row r="206" spans="1:20" x14ac:dyDescent="0.25">
      <c r="A206" s="1">
        <v>43556</v>
      </c>
      <c r="B206" s="2">
        <v>0.39189814814814811</v>
      </c>
      <c r="C206" t="str">
        <f xml:space="preserve"> "600809"</f>
        <v>600809</v>
      </c>
      <c r="D206" t="s">
        <v>176</v>
      </c>
      <c r="E206" t="s">
        <v>26</v>
      </c>
      <c r="F206">
        <v>200</v>
      </c>
      <c r="G206">
        <v>60.47</v>
      </c>
      <c r="H206">
        <v>12094</v>
      </c>
      <c r="I206">
        <v>-12099.24</v>
      </c>
      <c r="J206">
        <v>4.17</v>
      </c>
      <c r="K206">
        <v>0.83</v>
      </c>
      <c r="L206">
        <v>0</v>
      </c>
      <c r="M206">
        <v>0.24</v>
      </c>
      <c r="N206">
        <v>200</v>
      </c>
      <c r="O206">
        <v>49847.92</v>
      </c>
      <c r="P206" s="3">
        <v>63078</v>
      </c>
      <c r="Q206" t="s">
        <v>21</v>
      </c>
      <c r="R206" t="str">
        <f xml:space="preserve"> "1057005663"</f>
        <v>1057005663</v>
      </c>
      <c r="S206" t="s">
        <v>20</v>
      </c>
      <c r="T206" t="s">
        <v>16</v>
      </c>
    </row>
    <row r="207" spans="1:20" x14ac:dyDescent="0.25">
      <c r="A207" s="1">
        <v>43556</v>
      </c>
      <c r="B207" s="2">
        <v>0.39116898148148144</v>
      </c>
      <c r="C207" t="str">
        <f xml:space="preserve"> "601298"</f>
        <v>601298</v>
      </c>
      <c r="D207" t="s">
        <v>132</v>
      </c>
      <c r="E207" t="s">
        <v>26</v>
      </c>
      <c r="F207">
        <v>2000</v>
      </c>
      <c r="G207">
        <v>9.57</v>
      </c>
      <c r="H207">
        <v>19140</v>
      </c>
      <c r="I207">
        <v>-19145.38</v>
      </c>
      <c r="J207">
        <v>3.69</v>
      </c>
      <c r="K207">
        <v>1.31</v>
      </c>
      <c r="L207">
        <v>0</v>
      </c>
      <c r="M207">
        <v>0.38</v>
      </c>
      <c r="N207">
        <v>2000</v>
      </c>
      <c r="O207">
        <v>61947.16</v>
      </c>
      <c r="P207" s="3">
        <v>33928</v>
      </c>
      <c r="Q207" t="s">
        <v>21</v>
      </c>
      <c r="R207" t="str">
        <f xml:space="preserve"> "1057005315"</f>
        <v>1057005315</v>
      </c>
      <c r="S207" t="s">
        <v>20</v>
      </c>
      <c r="T207" t="s">
        <v>16</v>
      </c>
    </row>
    <row r="208" spans="1:20" x14ac:dyDescent="0.25">
      <c r="A208" s="1">
        <v>43556</v>
      </c>
      <c r="B208" s="2">
        <v>0.39028935185185182</v>
      </c>
      <c r="C208" t="str">
        <f xml:space="preserve"> "601128"</f>
        <v>601128</v>
      </c>
      <c r="D208" t="s">
        <v>177</v>
      </c>
      <c r="E208" t="s">
        <v>26</v>
      </c>
      <c r="F208">
        <v>2000</v>
      </c>
      <c r="G208">
        <v>7.57</v>
      </c>
      <c r="H208">
        <v>15140</v>
      </c>
      <c r="I208">
        <v>-15145.3</v>
      </c>
      <c r="J208">
        <v>3.96</v>
      </c>
      <c r="K208">
        <v>1.04</v>
      </c>
      <c r="L208">
        <v>0</v>
      </c>
      <c r="M208">
        <v>0.3</v>
      </c>
      <c r="N208">
        <v>2000</v>
      </c>
      <c r="O208">
        <v>81092.539999999994</v>
      </c>
      <c r="P208" s="3">
        <v>75959</v>
      </c>
      <c r="Q208" t="s">
        <v>21</v>
      </c>
      <c r="R208" t="str">
        <f xml:space="preserve"> "1057004946"</f>
        <v>1057004946</v>
      </c>
      <c r="S208" t="s">
        <v>20</v>
      </c>
      <c r="T208" t="s">
        <v>16</v>
      </c>
    </row>
    <row r="209" spans="1:20" x14ac:dyDescent="0.25">
      <c r="A209" s="1">
        <v>43553</v>
      </c>
      <c r="B209" s="2">
        <v>0.62429398148148152</v>
      </c>
      <c r="C209" t="str">
        <f xml:space="preserve"> "000636"</f>
        <v>000636</v>
      </c>
      <c r="D209" t="s">
        <v>180</v>
      </c>
      <c r="E209" t="s">
        <v>19</v>
      </c>
      <c r="F209">
        <v>2200</v>
      </c>
      <c r="G209">
        <v>15.56</v>
      </c>
      <c r="H209">
        <v>34232</v>
      </c>
      <c r="I209">
        <v>34191.61</v>
      </c>
      <c r="J209">
        <v>3.13</v>
      </c>
      <c r="K209">
        <v>3.03</v>
      </c>
      <c r="L209">
        <v>34.229999999999997</v>
      </c>
      <c r="M209">
        <v>0</v>
      </c>
      <c r="N209">
        <v>2000</v>
      </c>
      <c r="O209">
        <v>96237.84</v>
      </c>
      <c r="P209" s="3">
        <v>103000024650264</v>
      </c>
      <c r="Q209" t="str">
        <f xml:space="preserve"> "0176161559"</f>
        <v>0176161559</v>
      </c>
      <c r="R209" t="s">
        <v>220</v>
      </c>
      <c r="S209" t="s">
        <v>15</v>
      </c>
      <c r="T209" t="s">
        <v>16</v>
      </c>
    </row>
    <row r="210" spans="1:20" x14ac:dyDescent="0.25">
      <c r="A210" s="1">
        <v>43553</v>
      </c>
      <c r="B210" s="2">
        <v>0.56359953703703702</v>
      </c>
      <c r="C210" t="str">
        <f xml:space="preserve"> "000636"</f>
        <v>000636</v>
      </c>
      <c r="D210" t="s">
        <v>180</v>
      </c>
      <c r="E210" t="s">
        <v>19</v>
      </c>
      <c r="F210">
        <v>1000</v>
      </c>
      <c r="G210">
        <v>15.6</v>
      </c>
      <c r="H210">
        <v>15600</v>
      </c>
      <c r="I210">
        <v>15579.4</v>
      </c>
      <c r="J210">
        <v>3.62</v>
      </c>
      <c r="K210">
        <v>1.38</v>
      </c>
      <c r="L210">
        <v>15.6</v>
      </c>
      <c r="M210">
        <v>0</v>
      </c>
      <c r="N210">
        <v>4200</v>
      </c>
      <c r="O210">
        <v>62046.23</v>
      </c>
      <c r="P210" s="3">
        <v>103000023593431</v>
      </c>
      <c r="Q210" t="str">
        <f xml:space="preserve"> "0176161559"</f>
        <v>0176161559</v>
      </c>
      <c r="R210" t="s">
        <v>221</v>
      </c>
      <c r="S210" t="s">
        <v>15</v>
      </c>
      <c r="T210" t="s">
        <v>16</v>
      </c>
    </row>
    <row r="211" spans="1:20" x14ac:dyDescent="0.25">
      <c r="A211" s="1">
        <v>43553</v>
      </c>
      <c r="B211" s="2">
        <v>0.4682986111111111</v>
      </c>
      <c r="C211" t="str">
        <f xml:space="preserve"> "600075"</f>
        <v>600075</v>
      </c>
      <c r="D211" t="s">
        <v>222</v>
      </c>
      <c r="E211" t="s">
        <v>19</v>
      </c>
      <c r="F211">
        <v>2000</v>
      </c>
      <c r="G211">
        <v>6.03</v>
      </c>
      <c r="H211">
        <v>12060</v>
      </c>
      <c r="I211">
        <v>12042.7</v>
      </c>
      <c r="J211">
        <v>4.17</v>
      </c>
      <c r="K211">
        <v>0.83</v>
      </c>
      <c r="L211">
        <v>12.06</v>
      </c>
      <c r="M211">
        <v>0.24</v>
      </c>
      <c r="N211">
        <v>0</v>
      </c>
      <c r="O211">
        <v>46466.83</v>
      </c>
      <c r="P211" s="3">
        <v>10932301</v>
      </c>
      <c r="Q211" t="s">
        <v>21</v>
      </c>
      <c r="R211" t="str">
        <f xml:space="preserve"> "1057075250"</f>
        <v>1057075250</v>
      </c>
      <c r="S211" t="s">
        <v>20</v>
      </c>
      <c r="T211" t="s">
        <v>16</v>
      </c>
    </row>
    <row r="212" spans="1:20" x14ac:dyDescent="0.25">
      <c r="A212" s="1">
        <v>43553</v>
      </c>
      <c r="B212" s="2">
        <v>0.46431712962962962</v>
      </c>
      <c r="C212" t="str">
        <f xml:space="preserve"> "000636"</f>
        <v>000636</v>
      </c>
      <c r="D212" t="s">
        <v>180</v>
      </c>
      <c r="E212" t="s">
        <v>19</v>
      </c>
      <c r="F212">
        <v>1000</v>
      </c>
      <c r="G212">
        <v>15.4</v>
      </c>
      <c r="H212">
        <v>15400</v>
      </c>
      <c r="I212">
        <v>15379.6</v>
      </c>
      <c r="J212">
        <v>3.63</v>
      </c>
      <c r="K212">
        <v>1.37</v>
      </c>
      <c r="L212">
        <v>15.4</v>
      </c>
      <c r="M212">
        <v>0</v>
      </c>
      <c r="N212">
        <v>5200</v>
      </c>
      <c r="O212">
        <v>34424.129999999997</v>
      </c>
      <c r="P212" s="3">
        <v>103000012628404</v>
      </c>
      <c r="Q212" t="str">
        <f xml:space="preserve"> "0176161559"</f>
        <v>0176161559</v>
      </c>
      <c r="R212" t="s">
        <v>223</v>
      </c>
      <c r="S212" t="s">
        <v>15</v>
      </c>
      <c r="T212" t="s">
        <v>16</v>
      </c>
    </row>
    <row r="213" spans="1:20" x14ac:dyDescent="0.25">
      <c r="A213" s="1">
        <v>43553</v>
      </c>
      <c r="B213" s="2">
        <v>0.41037037037037033</v>
      </c>
      <c r="C213" t="str">
        <f xml:space="preserve"> "000636"</f>
        <v>000636</v>
      </c>
      <c r="D213" t="s">
        <v>180</v>
      </c>
      <c r="E213" t="s">
        <v>26</v>
      </c>
      <c r="F213">
        <v>1000</v>
      </c>
      <c r="G213">
        <v>14.8</v>
      </c>
      <c r="H213">
        <v>14800</v>
      </c>
      <c r="I213">
        <v>-14805</v>
      </c>
      <c r="J213">
        <v>3.68</v>
      </c>
      <c r="K213">
        <v>1.32</v>
      </c>
      <c r="L213">
        <v>0</v>
      </c>
      <c r="M213">
        <v>0</v>
      </c>
      <c r="N213">
        <v>6200</v>
      </c>
      <c r="O213">
        <v>19044.53</v>
      </c>
      <c r="P213" s="3">
        <v>103000005848414</v>
      </c>
      <c r="Q213" t="str">
        <f xml:space="preserve"> "0176161559"</f>
        <v>0176161559</v>
      </c>
      <c r="R213" t="s">
        <v>224</v>
      </c>
      <c r="S213" t="s">
        <v>15</v>
      </c>
      <c r="T213" t="s">
        <v>16</v>
      </c>
    </row>
    <row r="214" spans="1:20" x14ac:dyDescent="0.25">
      <c r="A214" s="1">
        <v>43553</v>
      </c>
      <c r="B214" s="2">
        <v>0.39876157407407403</v>
      </c>
      <c r="C214" t="str">
        <f xml:space="preserve"> "000636"</f>
        <v>000636</v>
      </c>
      <c r="D214" t="s">
        <v>180</v>
      </c>
      <c r="E214" t="s">
        <v>26</v>
      </c>
      <c r="F214">
        <v>1000</v>
      </c>
      <c r="G214">
        <v>15.02</v>
      </c>
      <c r="H214">
        <v>15020</v>
      </c>
      <c r="I214">
        <v>-15025</v>
      </c>
      <c r="J214">
        <v>3.67</v>
      </c>
      <c r="K214">
        <v>1.33</v>
      </c>
      <c r="L214">
        <v>0</v>
      </c>
      <c r="M214">
        <v>0</v>
      </c>
      <c r="N214">
        <v>5200</v>
      </c>
      <c r="O214">
        <v>33849.53</v>
      </c>
      <c r="P214" s="3">
        <v>103000002756705</v>
      </c>
      <c r="Q214" t="str">
        <f xml:space="preserve"> "0176161559"</f>
        <v>0176161559</v>
      </c>
      <c r="R214" t="s">
        <v>225</v>
      </c>
      <c r="S214" t="s">
        <v>15</v>
      </c>
      <c r="T214" t="s">
        <v>16</v>
      </c>
    </row>
    <row r="215" spans="1:20" x14ac:dyDescent="0.25">
      <c r="A215" s="1">
        <v>43552</v>
      </c>
      <c r="B215" s="2">
        <v>0.42857638888888888</v>
      </c>
      <c r="C215" t="str">
        <f xml:space="preserve"> "002252"</f>
        <v>002252</v>
      </c>
      <c r="D215" t="s">
        <v>226</v>
      </c>
      <c r="E215" t="s">
        <v>19</v>
      </c>
      <c r="F215">
        <v>1500</v>
      </c>
      <c r="G215">
        <v>9.75</v>
      </c>
      <c r="H215">
        <v>14625</v>
      </c>
      <c r="I215">
        <v>14605.37</v>
      </c>
      <c r="J215">
        <v>3.71</v>
      </c>
      <c r="K215">
        <v>1.29</v>
      </c>
      <c r="L215">
        <v>14.63</v>
      </c>
      <c r="M215">
        <v>0</v>
      </c>
      <c r="N215">
        <v>0</v>
      </c>
      <c r="O215">
        <v>48874.53</v>
      </c>
      <c r="P215" s="3">
        <v>103000009153593</v>
      </c>
      <c r="Q215" t="str">
        <f xml:space="preserve"> "0176161559"</f>
        <v>0176161559</v>
      </c>
      <c r="R215" t="s">
        <v>227</v>
      </c>
      <c r="S215" t="s">
        <v>15</v>
      </c>
      <c r="T215" t="s">
        <v>16</v>
      </c>
    </row>
    <row r="216" spans="1:20" x14ac:dyDescent="0.25">
      <c r="A216" s="1">
        <v>43552</v>
      </c>
      <c r="B216" s="2">
        <v>0.41987268518518522</v>
      </c>
      <c r="C216" t="str">
        <f xml:space="preserve"> "000636"</f>
        <v>000636</v>
      </c>
      <c r="D216" t="s">
        <v>180</v>
      </c>
      <c r="E216" t="s">
        <v>19</v>
      </c>
      <c r="F216">
        <v>1000</v>
      </c>
      <c r="G216">
        <v>15.47</v>
      </c>
      <c r="H216">
        <v>15470</v>
      </c>
      <c r="I216">
        <v>15449.53</v>
      </c>
      <c r="J216">
        <v>3.63</v>
      </c>
      <c r="K216">
        <v>1.37</v>
      </c>
      <c r="L216">
        <v>15.47</v>
      </c>
      <c r="M216">
        <v>0</v>
      </c>
      <c r="N216">
        <v>4200</v>
      </c>
      <c r="O216">
        <v>34269.160000000003</v>
      </c>
      <c r="P216" s="3">
        <v>102000007828068</v>
      </c>
      <c r="Q216" t="str">
        <f xml:space="preserve"> "0176161559"</f>
        <v>0176161559</v>
      </c>
      <c r="R216" t="s">
        <v>228</v>
      </c>
      <c r="S216" t="s">
        <v>15</v>
      </c>
      <c r="T216" t="s">
        <v>16</v>
      </c>
    </row>
    <row r="217" spans="1:20" x14ac:dyDescent="0.25">
      <c r="A217" s="1">
        <v>43552</v>
      </c>
      <c r="B217" s="2">
        <v>0.39119212962962963</v>
      </c>
      <c r="C217" t="str">
        <f xml:space="preserve"> "600075"</f>
        <v>600075</v>
      </c>
      <c r="D217" t="s">
        <v>222</v>
      </c>
      <c r="E217" t="s">
        <v>26</v>
      </c>
      <c r="F217">
        <v>2000</v>
      </c>
      <c r="G217">
        <v>6.19</v>
      </c>
      <c r="H217">
        <v>12380</v>
      </c>
      <c r="I217">
        <v>-12385.25</v>
      </c>
      <c r="J217">
        <v>4.1500000000000004</v>
      </c>
      <c r="K217">
        <v>0.85</v>
      </c>
      <c r="L217">
        <v>0</v>
      </c>
      <c r="M217">
        <v>0.25</v>
      </c>
      <c r="N217">
        <v>2000</v>
      </c>
      <c r="O217">
        <v>18819.63</v>
      </c>
      <c r="P217" s="3">
        <v>53833</v>
      </c>
      <c r="Q217" t="s">
        <v>21</v>
      </c>
      <c r="R217" t="str">
        <f xml:space="preserve"> "1057005039"</f>
        <v>1057005039</v>
      </c>
      <c r="S217" t="s">
        <v>20</v>
      </c>
      <c r="T217" t="s">
        <v>16</v>
      </c>
    </row>
    <row r="218" spans="1:20" x14ac:dyDescent="0.25">
      <c r="A218" s="1">
        <v>43551</v>
      </c>
      <c r="B218" s="2">
        <v>0.39841435185185187</v>
      </c>
      <c r="C218" t="str">
        <f xml:space="preserve"> "000636"</f>
        <v>000636</v>
      </c>
      <c r="D218" t="s">
        <v>180</v>
      </c>
      <c r="E218" t="s">
        <v>26</v>
      </c>
      <c r="F218">
        <v>1000</v>
      </c>
      <c r="G218">
        <v>15.02</v>
      </c>
      <c r="H218">
        <v>15020</v>
      </c>
      <c r="I218">
        <v>-15025</v>
      </c>
      <c r="J218">
        <v>3.67</v>
      </c>
      <c r="K218">
        <v>1.33</v>
      </c>
      <c r="L218">
        <v>0</v>
      </c>
      <c r="M218">
        <v>0</v>
      </c>
      <c r="N218">
        <v>5200</v>
      </c>
      <c r="O218">
        <v>31204.880000000001</v>
      </c>
      <c r="P218" s="3">
        <v>101000001961751</v>
      </c>
      <c r="Q218" t="str">
        <f xml:space="preserve"> "0176161559"</f>
        <v>0176161559</v>
      </c>
      <c r="R218" t="s">
        <v>229</v>
      </c>
      <c r="S218" t="s">
        <v>15</v>
      </c>
      <c r="T218" t="s">
        <v>16</v>
      </c>
    </row>
    <row r="219" spans="1:20" x14ac:dyDescent="0.25">
      <c r="A219" s="1">
        <v>43551</v>
      </c>
      <c r="B219" s="2">
        <v>0.39520833333333333</v>
      </c>
      <c r="C219" t="str">
        <f xml:space="preserve"> "600000"</f>
        <v>600000</v>
      </c>
      <c r="D219" t="s">
        <v>191</v>
      </c>
      <c r="E219" t="s">
        <v>26</v>
      </c>
      <c r="F219">
        <v>1000</v>
      </c>
      <c r="G219">
        <v>11.13</v>
      </c>
      <c r="H219">
        <v>11130</v>
      </c>
      <c r="I219">
        <v>-11135.22</v>
      </c>
      <c r="J219">
        <v>4.24</v>
      </c>
      <c r="K219">
        <v>0.76</v>
      </c>
      <c r="L219">
        <v>0</v>
      </c>
      <c r="M219">
        <v>0.22</v>
      </c>
      <c r="N219">
        <v>1000</v>
      </c>
      <c r="O219">
        <v>46229.88</v>
      </c>
      <c r="P219" s="3">
        <v>240986</v>
      </c>
      <c r="Q219" t="s">
        <v>21</v>
      </c>
      <c r="R219" t="str">
        <f xml:space="preserve"> "1057006719"</f>
        <v>1057006719</v>
      </c>
      <c r="S219" t="s">
        <v>20</v>
      </c>
      <c r="T219" t="s">
        <v>16</v>
      </c>
    </row>
    <row r="220" spans="1:20" x14ac:dyDescent="0.25">
      <c r="A220" s="1">
        <v>43551</v>
      </c>
      <c r="B220" s="2">
        <v>0.3923611111111111</v>
      </c>
      <c r="C220" t="str">
        <f xml:space="preserve"> "600018"</f>
        <v>600018</v>
      </c>
      <c r="D220" t="s">
        <v>195</v>
      </c>
      <c r="E220" t="s">
        <v>26</v>
      </c>
      <c r="F220">
        <v>2000</v>
      </c>
      <c r="G220">
        <v>7</v>
      </c>
      <c r="H220">
        <v>14000</v>
      </c>
      <c r="I220">
        <v>-14005.28</v>
      </c>
      <c r="J220">
        <v>4.04</v>
      </c>
      <c r="K220">
        <v>0.96</v>
      </c>
      <c r="L220">
        <v>0</v>
      </c>
      <c r="M220">
        <v>0.28000000000000003</v>
      </c>
      <c r="N220">
        <v>2000</v>
      </c>
      <c r="O220">
        <v>57365.1</v>
      </c>
      <c r="P220" s="3">
        <v>295176</v>
      </c>
      <c r="Q220" t="s">
        <v>21</v>
      </c>
      <c r="R220" t="str">
        <f xml:space="preserve"> "1057005030"</f>
        <v>1057005030</v>
      </c>
      <c r="S220" t="s">
        <v>20</v>
      </c>
      <c r="T220" t="s">
        <v>16</v>
      </c>
    </row>
    <row r="221" spans="1:20" x14ac:dyDescent="0.25">
      <c r="A221" s="1">
        <v>43551</v>
      </c>
      <c r="B221" s="2">
        <v>0.38739583333333333</v>
      </c>
      <c r="C221" t="str">
        <f xml:space="preserve"> "002252"</f>
        <v>002252</v>
      </c>
      <c r="D221" t="s">
        <v>226</v>
      </c>
      <c r="E221" t="s">
        <v>26</v>
      </c>
      <c r="F221">
        <v>1500</v>
      </c>
      <c r="G221">
        <v>9.64</v>
      </c>
      <c r="H221">
        <v>14460</v>
      </c>
      <c r="I221">
        <v>-14465</v>
      </c>
      <c r="J221">
        <v>3.71</v>
      </c>
      <c r="K221">
        <v>1.29</v>
      </c>
      <c r="L221">
        <v>0</v>
      </c>
      <c r="M221">
        <v>0</v>
      </c>
      <c r="N221">
        <v>1500</v>
      </c>
      <c r="O221">
        <v>71370.38</v>
      </c>
      <c r="P221" s="3">
        <v>102000000326766</v>
      </c>
      <c r="Q221" t="str">
        <f xml:space="preserve"> "0176161559"</f>
        <v>0176161559</v>
      </c>
      <c r="R221" t="s">
        <v>230</v>
      </c>
      <c r="S221" t="s">
        <v>15</v>
      </c>
      <c r="T221" t="s">
        <v>16</v>
      </c>
    </row>
    <row r="222" spans="1:20" x14ac:dyDescent="0.25">
      <c r="A222" s="1">
        <v>43550</v>
      </c>
      <c r="B222" s="2">
        <v>0.8097685185185185</v>
      </c>
      <c r="C222" t="str">
        <f xml:space="preserve"> "071965"</f>
        <v>071965</v>
      </c>
      <c r="D222" t="s">
        <v>231</v>
      </c>
      <c r="E222" t="s">
        <v>17</v>
      </c>
      <c r="F222">
        <v>10</v>
      </c>
      <c r="G222">
        <v>100</v>
      </c>
      <c r="H222">
        <v>1000</v>
      </c>
      <c r="I222">
        <v>-1000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85835.38</v>
      </c>
      <c r="P222" s="3" t="s">
        <v>34</v>
      </c>
      <c r="Q222" t="str">
        <f xml:space="preserve"> "0176161559"</f>
        <v>0176161559</v>
      </c>
      <c r="R222" t="s">
        <v>232</v>
      </c>
      <c r="S222" t="s">
        <v>15</v>
      </c>
      <c r="T222" t="s">
        <v>16</v>
      </c>
    </row>
    <row r="223" spans="1:20" x14ac:dyDescent="0.25">
      <c r="A223" s="1">
        <v>43550</v>
      </c>
      <c r="B223" s="2">
        <v>0.62001157407407403</v>
      </c>
      <c r="C223" t="str">
        <f xml:space="preserve"> "600004"</f>
        <v>600004</v>
      </c>
      <c r="D223" t="s">
        <v>233</v>
      </c>
      <c r="E223" t="s">
        <v>19</v>
      </c>
      <c r="F223">
        <v>1400</v>
      </c>
      <c r="G223">
        <v>14.48</v>
      </c>
      <c r="H223">
        <v>20272</v>
      </c>
      <c r="I223">
        <v>20246.32</v>
      </c>
      <c r="J223">
        <v>3.62</v>
      </c>
      <c r="K223">
        <v>1.38</v>
      </c>
      <c r="L223">
        <v>20.28</v>
      </c>
      <c r="M223">
        <v>0.4</v>
      </c>
      <c r="N223">
        <v>0</v>
      </c>
      <c r="O223">
        <v>86835.38</v>
      </c>
      <c r="P223" s="3">
        <v>19724388</v>
      </c>
      <c r="Q223" t="s">
        <v>21</v>
      </c>
      <c r="R223" t="str">
        <f xml:space="preserve"> "1057122404"</f>
        <v>1057122404</v>
      </c>
      <c r="S223" t="s">
        <v>20</v>
      </c>
      <c r="T223" t="s">
        <v>16</v>
      </c>
    </row>
    <row r="224" spans="1:20" x14ac:dyDescent="0.25">
      <c r="A224" s="1">
        <v>43550</v>
      </c>
      <c r="B224" s="2">
        <v>0.61624999999999996</v>
      </c>
      <c r="C224" t="str">
        <f xml:space="preserve"> "000636"</f>
        <v>000636</v>
      </c>
      <c r="D224" t="s">
        <v>180</v>
      </c>
      <c r="E224" t="s">
        <v>26</v>
      </c>
      <c r="F224">
        <v>1000</v>
      </c>
      <c r="G224">
        <v>15.11</v>
      </c>
      <c r="H224">
        <v>15110</v>
      </c>
      <c r="I224">
        <v>-15115</v>
      </c>
      <c r="J224">
        <v>3.66</v>
      </c>
      <c r="K224">
        <v>1.34</v>
      </c>
      <c r="L224">
        <v>0</v>
      </c>
      <c r="M224">
        <v>0</v>
      </c>
      <c r="N224">
        <v>4200</v>
      </c>
      <c r="O224">
        <v>66589.06</v>
      </c>
      <c r="P224" s="3">
        <v>104000023815907</v>
      </c>
      <c r="Q224" t="str">
        <f xml:space="preserve"> "0176161559"</f>
        <v>0176161559</v>
      </c>
      <c r="R224" t="s">
        <v>234</v>
      </c>
      <c r="S224" t="s">
        <v>15</v>
      </c>
      <c r="T224" t="s">
        <v>16</v>
      </c>
    </row>
    <row r="225" spans="1:20" x14ac:dyDescent="0.25">
      <c r="A225" s="1">
        <v>43550</v>
      </c>
      <c r="B225" s="2">
        <v>0.61225694444444445</v>
      </c>
      <c r="C225" t="str">
        <f xml:space="preserve"> "002384"</f>
        <v>002384</v>
      </c>
      <c r="D225" t="s">
        <v>235</v>
      </c>
      <c r="E225" t="s">
        <v>19</v>
      </c>
      <c r="F225">
        <v>800</v>
      </c>
      <c r="G225">
        <v>17.62</v>
      </c>
      <c r="H225">
        <v>14096</v>
      </c>
      <c r="I225">
        <v>14076.9</v>
      </c>
      <c r="J225">
        <v>3.73</v>
      </c>
      <c r="K225">
        <v>1.27</v>
      </c>
      <c r="L225">
        <v>14.1</v>
      </c>
      <c r="M225">
        <v>0</v>
      </c>
      <c r="N225">
        <v>0</v>
      </c>
      <c r="O225">
        <v>81704.06</v>
      </c>
      <c r="P225" s="3">
        <v>101000023412655</v>
      </c>
      <c r="Q225" t="str">
        <f xml:space="preserve"> "0176161559"</f>
        <v>0176161559</v>
      </c>
      <c r="R225" t="s">
        <v>236</v>
      </c>
      <c r="S225" t="s">
        <v>15</v>
      </c>
      <c r="T225" t="s">
        <v>16</v>
      </c>
    </row>
    <row r="226" spans="1:20" x14ac:dyDescent="0.25">
      <c r="A226" s="1">
        <v>43550</v>
      </c>
      <c r="B226" s="2">
        <v>0.6051157407407407</v>
      </c>
      <c r="C226" t="str">
        <f xml:space="preserve"> "603260"</f>
        <v>603260</v>
      </c>
      <c r="D226" t="s">
        <v>237</v>
      </c>
      <c r="E226" t="s">
        <v>19</v>
      </c>
      <c r="F226">
        <v>500</v>
      </c>
      <c r="G226">
        <v>57.4</v>
      </c>
      <c r="H226">
        <v>28700</v>
      </c>
      <c r="I226">
        <v>28665.56</v>
      </c>
      <c r="J226">
        <v>3.2</v>
      </c>
      <c r="K226">
        <v>1.97</v>
      </c>
      <c r="L226">
        <v>28.7</v>
      </c>
      <c r="M226">
        <v>0.56999999999999995</v>
      </c>
      <c r="N226">
        <v>0</v>
      </c>
      <c r="O226">
        <v>67627.16</v>
      </c>
      <c r="P226" s="3">
        <v>17547993</v>
      </c>
      <c r="Q226" t="s">
        <v>21</v>
      </c>
      <c r="R226" t="str">
        <f xml:space="preserve"> "1057112202"</f>
        <v>1057112202</v>
      </c>
      <c r="S226" t="s">
        <v>20</v>
      </c>
      <c r="T226" t="s">
        <v>16</v>
      </c>
    </row>
    <row r="227" spans="1:20" x14ac:dyDescent="0.25">
      <c r="A227" s="1">
        <v>43550</v>
      </c>
      <c r="B227" s="2">
        <v>0.60469907407407408</v>
      </c>
      <c r="C227" t="str">
        <f xml:space="preserve"> "002920"</f>
        <v>002920</v>
      </c>
      <c r="D227" t="s">
        <v>158</v>
      </c>
      <c r="E227" t="s">
        <v>19</v>
      </c>
      <c r="F227">
        <v>500</v>
      </c>
      <c r="G227">
        <v>27.3</v>
      </c>
      <c r="H227">
        <v>13650</v>
      </c>
      <c r="I227">
        <v>13631.35</v>
      </c>
      <c r="J227">
        <v>3.8</v>
      </c>
      <c r="K227">
        <v>1.2</v>
      </c>
      <c r="L227">
        <v>13.65</v>
      </c>
      <c r="M227">
        <v>0</v>
      </c>
      <c r="N227">
        <v>0</v>
      </c>
      <c r="O227">
        <v>38961.599999999999</v>
      </c>
      <c r="P227" s="3">
        <v>101000022240215</v>
      </c>
      <c r="Q227" t="str">
        <f xml:space="preserve"> "0176161559"</f>
        <v>0176161559</v>
      </c>
      <c r="R227" t="s">
        <v>238</v>
      </c>
      <c r="S227" t="s">
        <v>15</v>
      </c>
      <c r="T227" t="s">
        <v>16</v>
      </c>
    </row>
    <row r="228" spans="1:20" x14ac:dyDescent="0.25">
      <c r="A228" s="1">
        <v>43550</v>
      </c>
      <c r="B228" s="2">
        <v>0.60388888888888892</v>
      </c>
      <c r="C228" t="str">
        <f xml:space="preserve"> "002456"</f>
        <v>002456</v>
      </c>
      <c r="D228" t="s">
        <v>239</v>
      </c>
      <c r="E228" t="s">
        <v>19</v>
      </c>
      <c r="F228">
        <v>800</v>
      </c>
      <c r="G228">
        <v>14.36</v>
      </c>
      <c r="H228">
        <v>11488</v>
      </c>
      <c r="I228">
        <v>11471.51</v>
      </c>
      <c r="J228">
        <v>3.98</v>
      </c>
      <c r="K228">
        <v>1.02</v>
      </c>
      <c r="L228">
        <v>11.49</v>
      </c>
      <c r="M228">
        <v>0</v>
      </c>
      <c r="N228">
        <v>0</v>
      </c>
      <c r="O228">
        <v>25330.25</v>
      </c>
      <c r="P228" s="3">
        <v>101000022153262</v>
      </c>
      <c r="Q228" t="str">
        <f xml:space="preserve"> "0176161559"</f>
        <v>0176161559</v>
      </c>
      <c r="R228" t="s">
        <v>240</v>
      </c>
      <c r="S228" t="s">
        <v>15</v>
      </c>
      <c r="T228" t="s">
        <v>16</v>
      </c>
    </row>
    <row r="229" spans="1:20" x14ac:dyDescent="0.25">
      <c r="A229" s="1">
        <v>43550</v>
      </c>
      <c r="B229" s="2">
        <v>0.55005787037037035</v>
      </c>
      <c r="C229" t="str">
        <f xml:space="preserve"> "600487"</f>
        <v>600487</v>
      </c>
      <c r="D229" t="s">
        <v>241</v>
      </c>
      <c r="E229" t="s">
        <v>19</v>
      </c>
      <c r="F229">
        <v>600</v>
      </c>
      <c r="G229">
        <v>20.86</v>
      </c>
      <c r="H229">
        <v>12516</v>
      </c>
      <c r="I229">
        <v>12498.23</v>
      </c>
      <c r="J229">
        <v>4.1399999999999997</v>
      </c>
      <c r="K229">
        <v>0.86</v>
      </c>
      <c r="L229">
        <v>12.52</v>
      </c>
      <c r="M229">
        <v>0.25</v>
      </c>
      <c r="N229">
        <v>0</v>
      </c>
      <c r="O229">
        <v>13858.74</v>
      </c>
      <c r="P229" s="3">
        <v>12403473</v>
      </c>
      <c r="Q229" t="s">
        <v>21</v>
      </c>
      <c r="R229" t="str">
        <f xml:space="preserve"> "1057082239"</f>
        <v>1057082239</v>
      </c>
      <c r="S229" t="s">
        <v>20</v>
      </c>
      <c r="T229" t="s">
        <v>16</v>
      </c>
    </row>
    <row r="230" spans="1:20" x14ac:dyDescent="0.25">
      <c r="A230" s="1">
        <v>43549</v>
      </c>
      <c r="B230" s="2">
        <v>0.60614583333333327</v>
      </c>
      <c r="C230" t="str">
        <f xml:space="preserve"> "002456"</f>
        <v>002456</v>
      </c>
      <c r="D230" t="s">
        <v>239</v>
      </c>
      <c r="E230" t="s">
        <v>26</v>
      </c>
      <c r="F230">
        <v>400</v>
      </c>
      <c r="G230">
        <v>14.39</v>
      </c>
      <c r="H230">
        <v>5756</v>
      </c>
      <c r="I230">
        <v>-5761</v>
      </c>
      <c r="J230">
        <v>4.4800000000000004</v>
      </c>
      <c r="K230">
        <v>0.52</v>
      </c>
      <c r="L230">
        <v>0</v>
      </c>
      <c r="M230">
        <v>0</v>
      </c>
      <c r="N230">
        <v>800</v>
      </c>
      <c r="O230">
        <v>1360.51</v>
      </c>
      <c r="P230" s="3">
        <v>101000023862926</v>
      </c>
      <c r="Q230" t="str">
        <f xml:space="preserve"> "0176161559"</f>
        <v>0176161559</v>
      </c>
      <c r="R230" t="s">
        <v>242</v>
      </c>
      <c r="S230" t="s">
        <v>15</v>
      </c>
      <c r="T230" t="s">
        <v>16</v>
      </c>
    </row>
    <row r="231" spans="1:20" x14ac:dyDescent="0.25">
      <c r="A231" s="1">
        <v>43549</v>
      </c>
      <c r="B231" s="2">
        <v>0.54890046296296291</v>
      </c>
      <c r="C231" t="str">
        <f xml:space="preserve"> "000636"</f>
        <v>000636</v>
      </c>
      <c r="D231" t="s">
        <v>180</v>
      </c>
      <c r="E231" t="s">
        <v>26</v>
      </c>
      <c r="F231">
        <v>900</v>
      </c>
      <c r="G231">
        <v>16.14</v>
      </c>
      <c r="H231">
        <v>14526</v>
      </c>
      <c r="I231">
        <v>-14531</v>
      </c>
      <c r="J231">
        <v>3.71</v>
      </c>
      <c r="K231">
        <v>1.29</v>
      </c>
      <c r="L231">
        <v>0</v>
      </c>
      <c r="M231">
        <v>0</v>
      </c>
      <c r="N231">
        <v>3200</v>
      </c>
      <c r="O231">
        <v>7121.51</v>
      </c>
      <c r="P231" s="3">
        <v>103000015502074</v>
      </c>
      <c r="Q231" t="str">
        <f xml:space="preserve"> "0176161559"</f>
        <v>0176161559</v>
      </c>
      <c r="R231" t="s">
        <v>243</v>
      </c>
      <c r="S231" t="s">
        <v>15</v>
      </c>
      <c r="T231" t="s">
        <v>16</v>
      </c>
    </row>
    <row r="232" spans="1:20" x14ac:dyDescent="0.25">
      <c r="A232" s="1">
        <v>43549</v>
      </c>
      <c r="B232" s="2">
        <v>0.42354166666666665</v>
      </c>
      <c r="C232" t="str">
        <f xml:space="preserve"> "600487"</f>
        <v>600487</v>
      </c>
      <c r="D232" t="s">
        <v>241</v>
      </c>
      <c r="E232" t="s">
        <v>19</v>
      </c>
      <c r="F232">
        <v>300</v>
      </c>
      <c r="G232">
        <v>21.85</v>
      </c>
      <c r="H232">
        <v>6555</v>
      </c>
      <c r="I232">
        <v>6543.31</v>
      </c>
      <c r="J232">
        <v>4.55</v>
      </c>
      <c r="K232">
        <v>0.45</v>
      </c>
      <c r="L232">
        <v>6.56</v>
      </c>
      <c r="M232">
        <v>0.13</v>
      </c>
      <c r="N232">
        <v>600</v>
      </c>
      <c r="O232">
        <v>21652.51</v>
      </c>
      <c r="P232" s="3">
        <v>15162884</v>
      </c>
      <c r="Q232" t="s">
        <v>21</v>
      </c>
      <c r="R232" t="str">
        <f xml:space="preserve"> "1057048900"</f>
        <v>1057048900</v>
      </c>
      <c r="S232" t="s">
        <v>20</v>
      </c>
      <c r="T232" t="s">
        <v>16</v>
      </c>
    </row>
    <row r="233" spans="1:20" x14ac:dyDescent="0.25">
      <c r="A233" s="1">
        <v>43549</v>
      </c>
      <c r="B233" s="2">
        <v>0.38775462962962964</v>
      </c>
      <c r="C233" t="str">
        <f xml:space="preserve"> "002456"</f>
        <v>002456</v>
      </c>
      <c r="D233" t="s">
        <v>239</v>
      </c>
      <c r="E233" t="s">
        <v>19</v>
      </c>
      <c r="F233">
        <v>1000</v>
      </c>
      <c r="G233">
        <v>14.85</v>
      </c>
      <c r="H233">
        <v>14850</v>
      </c>
      <c r="I233">
        <v>14830.15</v>
      </c>
      <c r="J233">
        <v>3.68</v>
      </c>
      <c r="K233">
        <v>1.32</v>
      </c>
      <c r="L233">
        <v>14.85</v>
      </c>
      <c r="M233">
        <v>0</v>
      </c>
      <c r="N233">
        <v>400</v>
      </c>
      <c r="O233">
        <v>15109.2</v>
      </c>
      <c r="P233" s="3">
        <v>101000008590893</v>
      </c>
      <c r="Q233" t="str">
        <f xml:space="preserve"> "0176161559"</f>
        <v>0176161559</v>
      </c>
      <c r="R233" t="s">
        <v>244</v>
      </c>
      <c r="S233" t="s">
        <v>15</v>
      </c>
      <c r="T233" t="s">
        <v>16</v>
      </c>
    </row>
    <row r="234" spans="1:20" x14ac:dyDescent="0.25">
      <c r="A234" s="1">
        <v>43546</v>
      </c>
      <c r="B234" s="2">
        <v>0.59528935185185183</v>
      </c>
      <c r="C234" t="str">
        <f xml:space="preserve"> "002456"</f>
        <v>002456</v>
      </c>
      <c r="D234" t="s">
        <v>239</v>
      </c>
      <c r="E234" t="s">
        <v>26</v>
      </c>
      <c r="F234">
        <v>1000</v>
      </c>
      <c r="G234">
        <v>14.55</v>
      </c>
      <c r="H234">
        <v>14550</v>
      </c>
      <c r="I234">
        <v>-14555</v>
      </c>
      <c r="J234">
        <v>3.71</v>
      </c>
      <c r="K234">
        <v>1.29</v>
      </c>
      <c r="L234">
        <v>0</v>
      </c>
      <c r="M234">
        <v>0</v>
      </c>
      <c r="N234">
        <v>1400</v>
      </c>
      <c r="O234">
        <v>279.05</v>
      </c>
      <c r="P234" s="3">
        <v>103000021575596</v>
      </c>
      <c r="Q234" t="str">
        <f xml:space="preserve"> "0176161559"</f>
        <v>0176161559</v>
      </c>
      <c r="R234" t="s">
        <v>245</v>
      </c>
      <c r="S234" t="s">
        <v>15</v>
      </c>
      <c r="T234" t="s">
        <v>16</v>
      </c>
    </row>
    <row r="235" spans="1:20" x14ac:dyDescent="0.25">
      <c r="A235" s="1">
        <v>43546</v>
      </c>
      <c r="B235" s="2">
        <v>0.55972222222222223</v>
      </c>
      <c r="C235" t="str">
        <f xml:space="preserve"> "600487"</f>
        <v>600487</v>
      </c>
      <c r="D235" t="s">
        <v>241</v>
      </c>
      <c r="E235" t="s">
        <v>19</v>
      </c>
      <c r="F235">
        <v>600</v>
      </c>
      <c r="G235">
        <v>21.76</v>
      </c>
      <c r="H235">
        <v>13056</v>
      </c>
      <c r="I235">
        <v>13037.68</v>
      </c>
      <c r="J235">
        <v>4.0999999999999996</v>
      </c>
      <c r="K235">
        <v>0.9</v>
      </c>
      <c r="L235">
        <v>13.06</v>
      </c>
      <c r="M235">
        <v>0.26</v>
      </c>
      <c r="N235">
        <v>900</v>
      </c>
      <c r="O235">
        <v>14834.05</v>
      </c>
      <c r="P235" s="3">
        <v>13658581</v>
      </c>
      <c r="Q235" t="s">
        <v>21</v>
      </c>
      <c r="R235" t="str">
        <f xml:space="preserve"> "1057096971"</f>
        <v>1057096971</v>
      </c>
      <c r="S235" t="s">
        <v>20</v>
      </c>
      <c r="T235" t="s">
        <v>16</v>
      </c>
    </row>
    <row r="236" spans="1:20" x14ac:dyDescent="0.25">
      <c r="A236" s="1">
        <v>43546</v>
      </c>
      <c r="B236" s="2">
        <v>0.46105324074074078</v>
      </c>
      <c r="C236" t="str">
        <f xml:space="preserve"> "600487"</f>
        <v>600487</v>
      </c>
      <c r="D236" t="s">
        <v>241</v>
      </c>
      <c r="E236" t="s">
        <v>26</v>
      </c>
      <c r="F236">
        <v>300</v>
      </c>
      <c r="G236">
        <v>21.52</v>
      </c>
      <c r="H236">
        <v>6456</v>
      </c>
      <c r="I236">
        <v>-6461.13</v>
      </c>
      <c r="J236">
        <v>4.5599999999999996</v>
      </c>
      <c r="K236">
        <v>0.44</v>
      </c>
      <c r="L236">
        <v>0</v>
      </c>
      <c r="M236">
        <v>0.13</v>
      </c>
      <c r="N236">
        <v>1500</v>
      </c>
      <c r="O236">
        <v>1796.37</v>
      </c>
      <c r="P236" s="3">
        <v>10676946</v>
      </c>
      <c r="Q236" t="s">
        <v>21</v>
      </c>
      <c r="R236" t="str">
        <f xml:space="preserve"> "1057076338"</f>
        <v>1057076338</v>
      </c>
      <c r="S236" t="s">
        <v>20</v>
      </c>
      <c r="T236" t="s">
        <v>16</v>
      </c>
    </row>
    <row r="237" spans="1:20" x14ac:dyDescent="0.25">
      <c r="A237" s="1">
        <v>43546</v>
      </c>
      <c r="B237" s="2">
        <v>0.43653935185185189</v>
      </c>
      <c r="C237" t="str">
        <f xml:space="preserve"> "600487"</f>
        <v>600487</v>
      </c>
      <c r="D237" t="s">
        <v>241</v>
      </c>
      <c r="E237" t="s">
        <v>26</v>
      </c>
      <c r="F237">
        <v>600</v>
      </c>
      <c r="G237">
        <v>21.63</v>
      </c>
      <c r="H237">
        <v>12978</v>
      </c>
      <c r="I237">
        <v>-12983.26</v>
      </c>
      <c r="J237">
        <v>4.1100000000000003</v>
      </c>
      <c r="K237">
        <v>0.89</v>
      </c>
      <c r="L237">
        <v>0</v>
      </c>
      <c r="M237">
        <v>0.26</v>
      </c>
      <c r="N237">
        <v>1200</v>
      </c>
      <c r="O237">
        <v>8257.5</v>
      </c>
      <c r="P237" s="3">
        <v>7785703</v>
      </c>
      <c r="Q237" t="s">
        <v>21</v>
      </c>
      <c r="R237" t="str">
        <f xml:space="preserve"> "1057059629"</f>
        <v>1057059629</v>
      </c>
      <c r="S237" t="s">
        <v>20</v>
      </c>
      <c r="T237" t="s">
        <v>16</v>
      </c>
    </row>
    <row r="238" spans="1:20" x14ac:dyDescent="0.25">
      <c r="A238" s="1">
        <v>43545</v>
      </c>
      <c r="B238" s="2">
        <v>0.62302083333333336</v>
      </c>
      <c r="C238" t="str">
        <f xml:space="preserve"> "002920"</f>
        <v>002920</v>
      </c>
      <c r="D238" t="s">
        <v>158</v>
      </c>
      <c r="E238" t="s">
        <v>26</v>
      </c>
      <c r="F238">
        <v>200</v>
      </c>
      <c r="G238">
        <v>28.8</v>
      </c>
      <c r="H238">
        <v>5760</v>
      </c>
      <c r="I238">
        <v>-5765</v>
      </c>
      <c r="J238">
        <v>4.4800000000000004</v>
      </c>
      <c r="K238">
        <v>0.52</v>
      </c>
      <c r="L238">
        <v>0</v>
      </c>
      <c r="M238">
        <v>0</v>
      </c>
      <c r="N238">
        <v>500</v>
      </c>
      <c r="O238">
        <v>240.76</v>
      </c>
      <c r="P238" s="3">
        <v>101000026480810</v>
      </c>
      <c r="Q238" t="str">
        <f xml:space="preserve"> "0176161559"</f>
        <v>0176161559</v>
      </c>
      <c r="R238" t="s">
        <v>246</v>
      </c>
      <c r="S238" t="s">
        <v>15</v>
      </c>
      <c r="T238" t="s">
        <v>16</v>
      </c>
    </row>
    <row r="239" spans="1:20" x14ac:dyDescent="0.25">
      <c r="A239" s="1">
        <v>43545</v>
      </c>
      <c r="B239" s="2">
        <v>0.54567129629629629</v>
      </c>
      <c r="C239" t="str">
        <f xml:space="preserve"> "600487"</f>
        <v>600487</v>
      </c>
      <c r="D239" t="s">
        <v>241</v>
      </c>
      <c r="E239" t="s">
        <v>26</v>
      </c>
      <c r="F239">
        <v>600</v>
      </c>
      <c r="G239">
        <v>21.95</v>
      </c>
      <c r="H239">
        <v>13170</v>
      </c>
      <c r="I239">
        <v>-13175.26</v>
      </c>
      <c r="J239">
        <v>4.0999999999999996</v>
      </c>
      <c r="K239">
        <v>0.9</v>
      </c>
      <c r="L239">
        <v>0</v>
      </c>
      <c r="M239">
        <v>0.26</v>
      </c>
      <c r="N239">
        <v>600</v>
      </c>
      <c r="O239">
        <v>6005.76</v>
      </c>
      <c r="P239" s="3">
        <v>12358470</v>
      </c>
      <c r="Q239" t="s">
        <v>21</v>
      </c>
      <c r="R239" t="str">
        <f xml:space="preserve"> "1057113806"</f>
        <v>1057113806</v>
      </c>
      <c r="S239" t="s">
        <v>20</v>
      </c>
      <c r="T239" t="s">
        <v>16</v>
      </c>
    </row>
    <row r="240" spans="1:20" x14ac:dyDescent="0.25">
      <c r="A240" s="1">
        <v>43545</v>
      </c>
      <c r="B240" s="2">
        <v>0.54519675925925926</v>
      </c>
      <c r="C240" t="str">
        <f xml:space="preserve"> "600004"</f>
        <v>600004</v>
      </c>
      <c r="D240" t="s">
        <v>233</v>
      </c>
      <c r="E240" t="s">
        <v>19</v>
      </c>
      <c r="F240">
        <v>600</v>
      </c>
      <c r="G240">
        <v>14.31</v>
      </c>
      <c r="H240">
        <v>8586</v>
      </c>
      <c r="I240">
        <v>8572.25</v>
      </c>
      <c r="J240">
        <v>4.41</v>
      </c>
      <c r="K240">
        <v>0.59</v>
      </c>
      <c r="L240">
        <v>8.58</v>
      </c>
      <c r="M240">
        <v>0.17</v>
      </c>
      <c r="N240">
        <v>1400</v>
      </c>
      <c r="O240">
        <v>19181.02</v>
      </c>
      <c r="P240" s="3">
        <v>12299502</v>
      </c>
      <c r="Q240" t="s">
        <v>21</v>
      </c>
      <c r="R240" t="str">
        <f xml:space="preserve"> "1057113357"</f>
        <v>1057113357</v>
      </c>
      <c r="S240" t="s">
        <v>20</v>
      </c>
      <c r="T240" t="s">
        <v>16</v>
      </c>
    </row>
    <row r="241" spans="1:20" x14ac:dyDescent="0.25">
      <c r="A241" s="1">
        <v>43545</v>
      </c>
      <c r="B241" s="2">
        <v>0.54415509259259254</v>
      </c>
      <c r="C241" t="str">
        <f xml:space="preserve"> "600449"</f>
        <v>600449</v>
      </c>
      <c r="D241" t="s">
        <v>247</v>
      </c>
      <c r="E241" t="s">
        <v>19</v>
      </c>
      <c r="F241">
        <v>1000</v>
      </c>
      <c r="G241">
        <v>10.01</v>
      </c>
      <c r="H241">
        <v>10010</v>
      </c>
      <c r="I241">
        <v>9994.7900000000009</v>
      </c>
      <c r="J241">
        <v>4.3099999999999996</v>
      </c>
      <c r="K241">
        <v>0.69</v>
      </c>
      <c r="L241">
        <v>10.01</v>
      </c>
      <c r="M241">
        <v>0.2</v>
      </c>
      <c r="N241">
        <v>0</v>
      </c>
      <c r="O241">
        <v>10608.77</v>
      </c>
      <c r="P241" s="3">
        <v>12188839</v>
      </c>
      <c r="Q241" t="s">
        <v>21</v>
      </c>
      <c r="R241" t="str">
        <f xml:space="preserve"> "1057112473"</f>
        <v>1057112473</v>
      </c>
      <c r="S241" t="s">
        <v>20</v>
      </c>
      <c r="T241" t="s">
        <v>16</v>
      </c>
    </row>
    <row r="242" spans="1:20" x14ac:dyDescent="0.25">
      <c r="A242" s="1">
        <v>43544</v>
      </c>
      <c r="B242" s="2">
        <v>0.58247685185185183</v>
      </c>
      <c r="C242" t="str">
        <f xml:space="preserve"> "000636"</f>
        <v>000636</v>
      </c>
      <c r="D242" t="s">
        <v>180</v>
      </c>
      <c r="E242" t="s">
        <v>26</v>
      </c>
      <c r="F242">
        <v>800</v>
      </c>
      <c r="G242">
        <v>15.03</v>
      </c>
      <c r="H242">
        <v>12024</v>
      </c>
      <c r="I242">
        <v>-12029</v>
      </c>
      <c r="J242">
        <v>3.93</v>
      </c>
      <c r="K242">
        <v>1.07</v>
      </c>
      <c r="L242">
        <v>0</v>
      </c>
      <c r="M242">
        <v>0</v>
      </c>
      <c r="N242">
        <v>2300</v>
      </c>
      <c r="O242">
        <v>610.37</v>
      </c>
      <c r="P242" s="3">
        <v>102000018790783</v>
      </c>
      <c r="Q242" t="str">
        <f xml:space="preserve"> "0176161559"</f>
        <v>0176161559</v>
      </c>
      <c r="R242" t="s">
        <v>248</v>
      </c>
      <c r="S242" t="s">
        <v>15</v>
      </c>
      <c r="T242" t="s">
        <v>16</v>
      </c>
    </row>
    <row r="243" spans="1:20" x14ac:dyDescent="0.25">
      <c r="A243" s="1">
        <v>43544</v>
      </c>
      <c r="B243" s="2">
        <v>0.5823032407407408</v>
      </c>
      <c r="C243" t="str">
        <f xml:space="preserve"> "600000"</f>
        <v>600000</v>
      </c>
      <c r="D243" t="s">
        <v>191</v>
      </c>
      <c r="E243" t="s">
        <v>19</v>
      </c>
      <c r="F243">
        <v>1100</v>
      </c>
      <c r="G243">
        <v>11.49</v>
      </c>
      <c r="H243">
        <v>12639</v>
      </c>
      <c r="I243">
        <v>12621.11</v>
      </c>
      <c r="J243">
        <v>4.13</v>
      </c>
      <c r="K243">
        <v>0.87</v>
      </c>
      <c r="L243">
        <v>12.64</v>
      </c>
      <c r="M243">
        <v>0.25</v>
      </c>
      <c r="N243">
        <v>0</v>
      </c>
      <c r="O243">
        <v>12639.37</v>
      </c>
      <c r="P243" s="3">
        <v>15297592</v>
      </c>
      <c r="Q243" t="s">
        <v>21</v>
      </c>
      <c r="R243" t="str">
        <f xml:space="preserve"> "1057107284"</f>
        <v>1057107284</v>
      </c>
      <c r="S243" t="s">
        <v>20</v>
      </c>
      <c r="T243" t="s">
        <v>16</v>
      </c>
    </row>
    <row r="244" spans="1:20" x14ac:dyDescent="0.25">
      <c r="A244" s="1">
        <v>43544</v>
      </c>
      <c r="B244" s="2">
        <v>0.47674768518518523</v>
      </c>
      <c r="C244" t="str">
        <f xml:space="preserve"> "000636"</f>
        <v>000636</v>
      </c>
      <c r="D244" t="s">
        <v>180</v>
      </c>
      <c r="E244" t="s">
        <v>26</v>
      </c>
      <c r="F244">
        <v>500</v>
      </c>
      <c r="G244">
        <v>15.06</v>
      </c>
      <c r="H244">
        <v>7530</v>
      </c>
      <c r="I244">
        <v>-7535</v>
      </c>
      <c r="J244">
        <v>4.33</v>
      </c>
      <c r="K244">
        <v>0.67</v>
      </c>
      <c r="L244">
        <v>0</v>
      </c>
      <c r="M244">
        <v>0</v>
      </c>
      <c r="N244">
        <v>1500</v>
      </c>
      <c r="O244">
        <v>18.260000000000002</v>
      </c>
      <c r="P244" s="3">
        <v>102000013978059</v>
      </c>
      <c r="Q244" t="str">
        <f xml:space="preserve"> "0176161559"</f>
        <v>0176161559</v>
      </c>
      <c r="R244" t="s">
        <v>249</v>
      </c>
      <c r="S244" t="s">
        <v>15</v>
      </c>
      <c r="T244" t="s">
        <v>16</v>
      </c>
    </row>
    <row r="245" spans="1:20" x14ac:dyDescent="0.25">
      <c r="A245" s="1">
        <v>43544</v>
      </c>
      <c r="B245" s="2">
        <v>0.40614583333333337</v>
      </c>
      <c r="C245" t="str">
        <f xml:space="preserve"> "600449"</f>
        <v>600449</v>
      </c>
      <c r="D245" t="s">
        <v>247</v>
      </c>
      <c r="E245" t="s">
        <v>26</v>
      </c>
      <c r="F245">
        <v>1000</v>
      </c>
      <c r="G245">
        <v>9.7100000000000009</v>
      </c>
      <c r="H245">
        <v>9710</v>
      </c>
      <c r="I245">
        <v>-9715.19</v>
      </c>
      <c r="J245">
        <v>4.34</v>
      </c>
      <c r="K245">
        <v>0.66</v>
      </c>
      <c r="L245">
        <v>0</v>
      </c>
      <c r="M245">
        <v>0.19</v>
      </c>
      <c r="N245">
        <v>1000</v>
      </c>
      <c r="O245">
        <v>7553.26</v>
      </c>
      <c r="P245" s="3">
        <v>2668569</v>
      </c>
      <c r="Q245" t="s">
        <v>21</v>
      </c>
      <c r="R245" t="str">
        <f xml:space="preserve"> "1057025117"</f>
        <v>1057025117</v>
      </c>
      <c r="S245" t="s">
        <v>20</v>
      </c>
      <c r="T245" t="s">
        <v>16</v>
      </c>
    </row>
    <row r="246" spans="1:20" x14ac:dyDescent="0.25">
      <c r="A246" s="1">
        <v>43544</v>
      </c>
      <c r="B246" s="2">
        <v>0.40453703703703708</v>
      </c>
      <c r="C246" t="str">
        <f xml:space="preserve"> "600126"</f>
        <v>600126</v>
      </c>
      <c r="D246" t="s">
        <v>250</v>
      </c>
      <c r="E246" t="s">
        <v>19</v>
      </c>
      <c r="F246">
        <v>3000</v>
      </c>
      <c r="G246">
        <v>5.25</v>
      </c>
      <c r="H246">
        <v>15750</v>
      </c>
      <c r="I246">
        <v>15728.93</v>
      </c>
      <c r="J246">
        <v>3.91</v>
      </c>
      <c r="K246">
        <v>1.0900000000000001</v>
      </c>
      <c r="L246">
        <v>15.75</v>
      </c>
      <c r="M246">
        <v>0.32</v>
      </c>
      <c r="N246">
        <v>0</v>
      </c>
      <c r="O246">
        <v>17268.45</v>
      </c>
      <c r="P246" s="3">
        <v>2465305</v>
      </c>
      <c r="Q246" t="s">
        <v>21</v>
      </c>
      <c r="R246" t="str">
        <f xml:space="preserve"> "1057022961"</f>
        <v>1057022961</v>
      </c>
      <c r="S246" t="s">
        <v>20</v>
      </c>
      <c r="T246" t="s">
        <v>16</v>
      </c>
    </row>
    <row r="247" spans="1:20" x14ac:dyDescent="0.25">
      <c r="A247" s="1">
        <v>43544</v>
      </c>
      <c r="B247" s="2">
        <v>0.40164351851851854</v>
      </c>
      <c r="C247" t="str">
        <f xml:space="preserve"> "002920"</f>
        <v>002920</v>
      </c>
      <c r="D247" t="s">
        <v>158</v>
      </c>
      <c r="E247" t="s">
        <v>26</v>
      </c>
      <c r="F247">
        <v>300</v>
      </c>
      <c r="G247">
        <v>29.22</v>
      </c>
      <c r="H247">
        <v>8766</v>
      </c>
      <c r="I247">
        <v>-8771</v>
      </c>
      <c r="J247">
        <v>4.22</v>
      </c>
      <c r="K247">
        <v>0.78</v>
      </c>
      <c r="L247">
        <v>0</v>
      </c>
      <c r="M247">
        <v>0</v>
      </c>
      <c r="N247">
        <v>300</v>
      </c>
      <c r="O247">
        <v>1539.52</v>
      </c>
      <c r="P247" s="3">
        <v>101000007192452</v>
      </c>
      <c r="Q247" t="str">
        <f xml:space="preserve"> "0176161559"</f>
        <v>0176161559</v>
      </c>
      <c r="R247" t="s">
        <v>251</v>
      </c>
      <c r="S247" t="s">
        <v>15</v>
      </c>
      <c r="T247" t="s">
        <v>16</v>
      </c>
    </row>
    <row r="248" spans="1:20" x14ac:dyDescent="0.25">
      <c r="A248" s="1">
        <v>43543</v>
      </c>
      <c r="B248" s="2">
        <v>0.62462962962962965</v>
      </c>
      <c r="C248" t="str">
        <f xml:space="preserve"> "002456"</f>
        <v>002456</v>
      </c>
      <c r="D248" t="s">
        <v>239</v>
      </c>
      <c r="E248" t="s">
        <v>26</v>
      </c>
      <c r="F248">
        <v>400</v>
      </c>
      <c r="G248">
        <v>13.86</v>
      </c>
      <c r="H248">
        <v>5544</v>
      </c>
      <c r="I248">
        <v>-5549</v>
      </c>
      <c r="J248">
        <v>4.51</v>
      </c>
      <c r="K248">
        <v>0.49</v>
      </c>
      <c r="L248">
        <v>0</v>
      </c>
      <c r="M248">
        <v>0</v>
      </c>
      <c r="N248">
        <v>400</v>
      </c>
      <c r="O248">
        <v>310.52</v>
      </c>
      <c r="P248" s="3">
        <v>103000022837319</v>
      </c>
      <c r="Q248" t="str">
        <f xml:space="preserve"> "0176161559"</f>
        <v>0176161559</v>
      </c>
      <c r="R248" t="s">
        <v>252</v>
      </c>
      <c r="S248" t="s">
        <v>15</v>
      </c>
      <c r="T248" t="s">
        <v>16</v>
      </c>
    </row>
    <row r="249" spans="1:20" x14ac:dyDescent="0.25">
      <c r="A249" s="1">
        <v>43543</v>
      </c>
      <c r="B249" s="2">
        <v>0.4103472222222222</v>
      </c>
      <c r="C249" t="str">
        <f xml:space="preserve"> "000636"</f>
        <v>000636</v>
      </c>
      <c r="D249" t="s">
        <v>180</v>
      </c>
      <c r="E249" t="s">
        <v>26</v>
      </c>
      <c r="F249">
        <v>600</v>
      </c>
      <c r="G249">
        <v>15.55</v>
      </c>
      <c r="H249">
        <v>9330</v>
      </c>
      <c r="I249">
        <v>-9335</v>
      </c>
      <c r="J249">
        <v>4.17</v>
      </c>
      <c r="K249">
        <v>0.83</v>
      </c>
      <c r="L249">
        <v>0</v>
      </c>
      <c r="M249">
        <v>0</v>
      </c>
      <c r="N249">
        <v>1000</v>
      </c>
      <c r="O249">
        <v>5859.52</v>
      </c>
      <c r="P249" s="3">
        <v>101000005310970</v>
      </c>
      <c r="Q249" t="str">
        <f xml:space="preserve"> "0176161559"</f>
        <v>0176161559</v>
      </c>
      <c r="R249" t="s">
        <v>253</v>
      </c>
      <c r="S249" t="s">
        <v>15</v>
      </c>
      <c r="T249" t="s">
        <v>16</v>
      </c>
    </row>
    <row r="250" spans="1:20" x14ac:dyDescent="0.25">
      <c r="A250" s="1">
        <v>43542</v>
      </c>
      <c r="B250" s="2">
        <v>0.60326388888888893</v>
      </c>
      <c r="C250" t="str">
        <f xml:space="preserve"> "002600"</f>
        <v>002600</v>
      </c>
      <c r="D250" t="s">
        <v>254</v>
      </c>
      <c r="E250" t="s">
        <v>19</v>
      </c>
      <c r="F250">
        <v>1200</v>
      </c>
      <c r="G250">
        <v>6.22</v>
      </c>
      <c r="H250">
        <v>7464</v>
      </c>
      <c r="I250">
        <v>7451.54</v>
      </c>
      <c r="J250">
        <v>4.34</v>
      </c>
      <c r="K250">
        <v>0.66</v>
      </c>
      <c r="L250">
        <v>7.46</v>
      </c>
      <c r="M250">
        <v>0</v>
      </c>
      <c r="N250">
        <v>0</v>
      </c>
      <c r="O250">
        <v>15194.52</v>
      </c>
      <c r="P250" s="3">
        <v>102000019582682</v>
      </c>
      <c r="Q250" t="str">
        <f xml:space="preserve"> "0176161559"</f>
        <v>0176161559</v>
      </c>
      <c r="R250" t="s">
        <v>255</v>
      </c>
      <c r="S250" t="s">
        <v>15</v>
      </c>
      <c r="T250" t="s">
        <v>16</v>
      </c>
    </row>
    <row r="251" spans="1:20" x14ac:dyDescent="0.25">
      <c r="A251" s="1">
        <v>43538</v>
      </c>
      <c r="B251" s="2">
        <v>0.62292824074074071</v>
      </c>
      <c r="C251" t="str">
        <f xml:space="preserve"> "002600"</f>
        <v>002600</v>
      </c>
      <c r="D251" t="s">
        <v>254</v>
      </c>
      <c r="E251" t="s">
        <v>19</v>
      </c>
      <c r="F251">
        <v>1200</v>
      </c>
      <c r="G251">
        <v>6.46</v>
      </c>
      <c r="H251">
        <v>7752</v>
      </c>
      <c r="I251">
        <v>7739.25</v>
      </c>
      <c r="J251">
        <v>4.3</v>
      </c>
      <c r="K251">
        <v>0.7</v>
      </c>
      <c r="L251">
        <v>7.75</v>
      </c>
      <c r="M251">
        <v>0</v>
      </c>
      <c r="N251">
        <v>1200</v>
      </c>
      <c r="O251">
        <v>7742.98</v>
      </c>
      <c r="P251" s="3">
        <v>104000026738667</v>
      </c>
      <c r="Q251" t="str">
        <f xml:space="preserve"> "0176161559"</f>
        <v>0176161559</v>
      </c>
      <c r="R251" t="s">
        <v>256</v>
      </c>
      <c r="S251" t="s">
        <v>15</v>
      </c>
      <c r="T251" t="s">
        <v>16</v>
      </c>
    </row>
    <row r="252" spans="1:20" x14ac:dyDescent="0.25">
      <c r="A252" s="1">
        <v>43538</v>
      </c>
      <c r="B252" s="2">
        <v>0.6182523148148148</v>
      </c>
      <c r="C252" t="str">
        <f xml:space="preserve"> "600004"</f>
        <v>600004</v>
      </c>
      <c r="D252" t="s">
        <v>233</v>
      </c>
      <c r="E252" t="s">
        <v>26</v>
      </c>
      <c r="F252">
        <v>1000</v>
      </c>
      <c r="G252">
        <v>13.09</v>
      </c>
      <c r="H252">
        <v>13090</v>
      </c>
      <c r="I252">
        <v>-13095.26</v>
      </c>
      <c r="J252">
        <v>4.0999999999999996</v>
      </c>
      <c r="K252">
        <v>0.9</v>
      </c>
      <c r="L252">
        <v>0</v>
      </c>
      <c r="M252">
        <v>0.26</v>
      </c>
      <c r="N252">
        <v>2000</v>
      </c>
      <c r="O252">
        <v>3.73</v>
      </c>
      <c r="P252" s="3">
        <v>19538441</v>
      </c>
      <c r="Q252" t="s">
        <v>21</v>
      </c>
      <c r="R252" t="str">
        <f xml:space="preserve"> "1057140032"</f>
        <v>1057140032</v>
      </c>
      <c r="S252" t="s">
        <v>20</v>
      </c>
      <c r="T252" t="s">
        <v>16</v>
      </c>
    </row>
    <row r="253" spans="1:20" x14ac:dyDescent="0.25">
      <c r="A253" s="1">
        <v>43538</v>
      </c>
      <c r="B253" s="2">
        <v>0.46656249999999999</v>
      </c>
      <c r="C253" t="str">
        <f xml:space="preserve"> "600000"</f>
        <v>600000</v>
      </c>
      <c r="D253" t="s">
        <v>191</v>
      </c>
      <c r="E253" t="s">
        <v>26</v>
      </c>
      <c r="F253">
        <v>1100</v>
      </c>
      <c r="G253">
        <v>11.526999999999999</v>
      </c>
      <c r="H253">
        <v>12680</v>
      </c>
      <c r="I253">
        <v>-12685.25</v>
      </c>
      <c r="J253">
        <v>4.13</v>
      </c>
      <c r="K253">
        <v>0.87</v>
      </c>
      <c r="L253">
        <v>0</v>
      </c>
      <c r="M253">
        <v>0.25</v>
      </c>
      <c r="N253">
        <v>1100</v>
      </c>
      <c r="O253">
        <v>13098.99</v>
      </c>
      <c r="P253" s="3">
        <v>12101068</v>
      </c>
      <c r="Q253" t="s">
        <v>21</v>
      </c>
      <c r="R253" t="str">
        <f xml:space="preserve"> "1057091761"</f>
        <v>1057091761</v>
      </c>
      <c r="S253" t="s">
        <v>20</v>
      </c>
      <c r="T253" t="s">
        <v>16</v>
      </c>
    </row>
    <row r="254" spans="1:20" x14ac:dyDescent="0.25">
      <c r="A254" s="1">
        <v>43538</v>
      </c>
      <c r="B254" s="2">
        <v>0.43820601851851854</v>
      </c>
      <c r="C254" t="str">
        <f xml:space="preserve"> "600004"</f>
        <v>600004</v>
      </c>
      <c r="D254" t="s">
        <v>233</v>
      </c>
      <c r="E254" t="s">
        <v>26</v>
      </c>
      <c r="F254">
        <v>1000</v>
      </c>
      <c r="G254">
        <v>13.43</v>
      </c>
      <c r="H254">
        <v>13430</v>
      </c>
      <c r="I254">
        <v>-13435.27</v>
      </c>
      <c r="J254">
        <v>4.08</v>
      </c>
      <c r="K254">
        <v>0.92</v>
      </c>
      <c r="L254">
        <v>0</v>
      </c>
      <c r="M254">
        <v>0.27</v>
      </c>
      <c r="N254">
        <v>1000</v>
      </c>
      <c r="O254">
        <v>25784.240000000002</v>
      </c>
      <c r="P254" s="3">
        <v>8686686</v>
      </c>
      <c r="Q254" t="s">
        <v>21</v>
      </c>
      <c r="R254" t="str">
        <f xml:space="preserve"> "1057070331"</f>
        <v>1057070331</v>
      </c>
      <c r="S254" t="s">
        <v>20</v>
      </c>
      <c r="T254" t="s">
        <v>16</v>
      </c>
    </row>
    <row r="255" spans="1:20" x14ac:dyDescent="0.25">
      <c r="A255" s="1">
        <v>43538</v>
      </c>
      <c r="B255" s="2">
        <v>0.43734953703703705</v>
      </c>
      <c r="C255" t="str">
        <f xml:space="preserve"> "603803"</f>
        <v>603803</v>
      </c>
      <c r="D255" t="s">
        <v>257</v>
      </c>
      <c r="E255" t="s">
        <v>19</v>
      </c>
      <c r="F255">
        <v>1000</v>
      </c>
      <c r="G255">
        <v>12.61</v>
      </c>
      <c r="H255">
        <v>12610</v>
      </c>
      <c r="I255">
        <v>12592.13</v>
      </c>
      <c r="J255">
        <v>4.13</v>
      </c>
      <c r="K255">
        <v>0.87</v>
      </c>
      <c r="L255">
        <v>12.61</v>
      </c>
      <c r="M255">
        <v>0.26</v>
      </c>
      <c r="N255">
        <v>0</v>
      </c>
      <c r="O255">
        <v>39219.51</v>
      </c>
      <c r="P255" s="3">
        <v>8566879</v>
      </c>
      <c r="Q255" t="s">
        <v>21</v>
      </c>
      <c r="R255" t="str">
        <f xml:space="preserve"> "1057069534"</f>
        <v>1057069534</v>
      </c>
      <c r="S255" t="s">
        <v>20</v>
      </c>
      <c r="T255" t="s">
        <v>16</v>
      </c>
    </row>
    <row r="256" spans="1:20" x14ac:dyDescent="0.25">
      <c r="A256" s="1">
        <v>43538</v>
      </c>
      <c r="B256" s="2">
        <v>0.43721064814814814</v>
      </c>
      <c r="C256" t="str">
        <f xml:space="preserve"> "600839"</f>
        <v>600839</v>
      </c>
      <c r="D256" t="s">
        <v>258</v>
      </c>
      <c r="E256" t="s">
        <v>19</v>
      </c>
      <c r="F256">
        <v>4500</v>
      </c>
      <c r="G256">
        <v>3.57</v>
      </c>
      <c r="H256">
        <v>16065</v>
      </c>
      <c r="I256">
        <v>16043.61</v>
      </c>
      <c r="J256">
        <v>3.9</v>
      </c>
      <c r="K256">
        <v>1.1000000000000001</v>
      </c>
      <c r="L256">
        <v>16.07</v>
      </c>
      <c r="M256">
        <v>0.32</v>
      </c>
      <c r="N256">
        <v>0</v>
      </c>
      <c r="O256">
        <v>26627.38</v>
      </c>
      <c r="P256" s="3">
        <v>8545760</v>
      </c>
      <c r="Q256" t="s">
        <v>21</v>
      </c>
      <c r="R256" t="str">
        <f xml:space="preserve"> "1057069413"</f>
        <v>1057069413</v>
      </c>
      <c r="S256" t="s">
        <v>20</v>
      </c>
      <c r="T256" t="s">
        <v>16</v>
      </c>
    </row>
    <row r="257" spans="1:20" x14ac:dyDescent="0.25">
      <c r="A257" s="1">
        <v>43538</v>
      </c>
      <c r="B257" s="2">
        <v>0.40744212962962961</v>
      </c>
      <c r="C257" t="str">
        <f xml:space="preserve"> "002600"</f>
        <v>002600</v>
      </c>
      <c r="D257" t="s">
        <v>254</v>
      </c>
      <c r="E257" t="s">
        <v>19</v>
      </c>
      <c r="F257">
        <v>1600</v>
      </c>
      <c r="G257">
        <v>6.5</v>
      </c>
      <c r="H257">
        <v>10400</v>
      </c>
      <c r="I257">
        <v>10384.6</v>
      </c>
      <c r="J257">
        <v>4.07</v>
      </c>
      <c r="K257">
        <v>0.93</v>
      </c>
      <c r="L257">
        <v>10.4</v>
      </c>
      <c r="M257">
        <v>0</v>
      </c>
      <c r="N257">
        <v>2400</v>
      </c>
      <c r="O257">
        <v>10583.77</v>
      </c>
      <c r="P257" s="3">
        <v>104000016236284</v>
      </c>
      <c r="Q257" t="str">
        <f t="shared" ref="Q257:Q263" si="6" xml:space="preserve"> "0176161559"</f>
        <v>0176161559</v>
      </c>
      <c r="R257" t="s">
        <v>259</v>
      </c>
      <c r="S257" t="s">
        <v>15</v>
      </c>
      <c r="T257" t="s">
        <v>16</v>
      </c>
    </row>
    <row r="258" spans="1:20" x14ac:dyDescent="0.25">
      <c r="A258" s="1">
        <v>43537</v>
      </c>
      <c r="B258" s="2">
        <v>0.55296296296296299</v>
      </c>
      <c r="C258" t="str">
        <f xml:space="preserve"> "002600"</f>
        <v>002600</v>
      </c>
      <c r="D258" t="s">
        <v>254</v>
      </c>
      <c r="E258" t="s">
        <v>26</v>
      </c>
      <c r="F258">
        <v>1600</v>
      </c>
      <c r="G258">
        <v>6.21</v>
      </c>
      <c r="H258">
        <v>9936</v>
      </c>
      <c r="I258">
        <v>-9941</v>
      </c>
      <c r="J258">
        <v>4.12</v>
      </c>
      <c r="K258">
        <v>0.88</v>
      </c>
      <c r="L258">
        <v>0</v>
      </c>
      <c r="M258">
        <v>0</v>
      </c>
      <c r="N258">
        <v>4000</v>
      </c>
      <c r="O258">
        <v>199.17</v>
      </c>
      <c r="P258" s="3">
        <v>104000026818233</v>
      </c>
      <c r="Q258" t="str">
        <f t="shared" si="6"/>
        <v>0176161559</v>
      </c>
      <c r="R258" t="s">
        <v>260</v>
      </c>
      <c r="S258" t="s">
        <v>15</v>
      </c>
      <c r="T258" t="s">
        <v>16</v>
      </c>
    </row>
    <row r="259" spans="1:20" x14ac:dyDescent="0.25">
      <c r="A259" s="1">
        <v>43537</v>
      </c>
      <c r="B259" s="2">
        <v>0.41712962962962963</v>
      </c>
      <c r="C259" t="str">
        <f xml:space="preserve"> "002384"</f>
        <v>002384</v>
      </c>
      <c r="D259" t="s">
        <v>235</v>
      </c>
      <c r="E259" t="s">
        <v>26</v>
      </c>
      <c r="F259">
        <v>400</v>
      </c>
      <c r="G259">
        <v>16.5</v>
      </c>
      <c r="H259">
        <v>6600</v>
      </c>
      <c r="I259">
        <v>-6605</v>
      </c>
      <c r="J259">
        <v>4.42</v>
      </c>
      <c r="K259">
        <v>0.57999999999999996</v>
      </c>
      <c r="L259">
        <v>0</v>
      </c>
      <c r="M259">
        <v>0</v>
      </c>
      <c r="N259">
        <v>800</v>
      </c>
      <c r="O259">
        <v>10140.17</v>
      </c>
      <c r="P259" s="3">
        <v>102000020792701</v>
      </c>
      <c r="Q259" t="str">
        <f t="shared" si="6"/>
        <v>0176161559</v>
      </c>
      <c r="R259" t="s">
        <v>261</v>
      </c>
      <c r="S259" t="s">
        <v>15</v>
      </c>
      <c r="T259" t="s">
        <v>16</v>
      </c>
    </row>
    <row r="260" spans="1:20" x14ac:dyDescent="0.25">
      <c r="A260" s="1">
        <v>43537</v>
      </c>
      <c r="B260" s="2">
        <v>0.41381944444444446</v>
      </c>
      <c r="C260" t="str">
        <f xml:space="preserve"> "002384"</f>
        <v>002384</v>
      </c>
      <c r="D260" t="s">
        <v>235</v>
      </c>
      <c r="E260" t="s">
        <v>26</v>
      </c>
      <c r="F260">
        <v>400</v>
      </c>
      <c r="G260">
        <v>17</v>
      </c>
      <c r="H260">
        <v>6800</v>
      </c>
      <c r="I260">
        <v>-6805</v>
      </c>
      <c r="J260">
        <v>4.3899999999999997</v>
      </c>
      <c r="K260">
        <v>0.61</v>
      </c>
      <c r="L260">
        <v>0</v>
      </c>
      <c r="M260">
        <v>0</v>
      </c>
      <c r="N260">
        <v>400</v>
      </c>
      <c r="O260">
        <v>16745.169999999998</v>
      </c>
      <c r="P260" s="3">
        <v>102000007687900</v>
      </c>
      <c r="Q260" t="str">
        <f t="shared" si="6"/>
        <v>0176161559</v>
      </c>
      <c r="R260" t="s">
        <v>262</v>
      </c>
      <c r="S260" t="s">
        <v>15</v>
      </c>
      <c r="T260" t="s">
        <v>16</v>
      </c>
    </row>
    <row r="261" spans="1:20" x14ac:dyDescent="0.25">
      <c r="A261" s="1">
        <v>43537</v>
      </c>
      <c r="B261" s="2">
        <v>0.40378472222222223</v>
      </c>
      <c r="C261" t="str">
        <f xml:space="preserve"> "000636"</f>
        <v>000636</v>
      </c>
      <c r="D261" t="s">
        <v>180</v>
      </c>
      <c r="E261" t="s">
        <v>26</v>
      </c>
      <c r="F261">
        <v>400</v>
      </c>
      <c r="G261">
        <v>15.96</v>
      </c>
      <c r="H261">
        <v>6384</v>
      </c>
      <c r="I261">
        <v>-6389</v>
      </c>
      <c r="J261">
        <v>4.43</v>
      </c>
      <c r="K261">
        <v>0.56999999999999995</v>
      </c>
      <c r="L261">
        <v>0</v>
      </c>
      <c r="M261">
        <v>0</v>
      </c>
      <c r="N261">
        <v>400</v>
      </c>
      <c r="O261">
        <v>23550.17</v>
      </c>
      <c r="P261" s="3">
        <v>103000004440146</v>
      </c>
      <c r="Q261" t="str">
        <f t="shared" si="6"/>
        <v>0176161559</v>
      </c>
      <c r="R261" t="s">
        <v>263</v>
      </c>
      <c r="S261" t="s">
        <v>15</v>
      </c>
      <c r="T261" t="s">
        <v>16</v>
      </c>
    </row>
    <row r="262" spans="1:20" x14ac:dyDescent="0.25">
      <c r="A262" s="1">
        <v>43537</v>
      </c>
      <c r="B262" s="2">
        <v>0.38952546296296298</v>
      </c>
      <c r="C262" t="str">
        <f xml:space="preserve"> "002600"</f>
        <v>002600</v>
      </c>
      <c r="D262" t="s">
        <v>254</v>
      </c>
      <c r="E262" t="s">
        <v>26</v>
      </c>
      <c r="F262">
        <v>1200</v>
      </c>
      <c r="G262">
        <v>6.7</v>
      </c>
      <c r="H262">
        <v>8040</v>
      </c>
      <c r="I262">
        <v>-8045</v>
      </c>
      <c r="J262">
        <v>4.29</v>
      </c>
      <c r="K262">
        <v>0.71</v>
      </c>
      <c r="L262">
        <v>0</v>
      </c>
      <c r="M262">
        <v>0</v>
      </c>
      <c r="N262">
        <v>2400</v>
      </c>
      <c r="O262">
        <v>29939.17</v>
      </c>
      <c r="P262" s="3">
        <v>104000000473627</v>
      </c>
      <c r="Q262" t="str">
        <f t="shared" si="6"/>
        <v>0176161559</v>
      </c>
      <c r="R262" t="s">
        <v>264</v>
      </c>
      <c r="S262" t="s">
        <v>15</v>
      </c>
      <c r="T262" t="s">
        <v>16</v>
      </c>
    </row>
    <row r="263" spans="1:20" x14ac:dyDescent="0.25">
      <c r="A263" s="1">
        <v>43536</v>
      </c>
      <c r="B263" s="2">
        <v>0.62472222222222229</v>
      </c>
      <c r="C263" t="str">
        <f xml:space="preserve"> "002600"</f>
        <v>002600</v>
      </c>
      <c r="D263" t="s">
        <v>254</v>
      </c>
      <c r="E263" t="s">
        <v>19</v>
      </c>
      <c r="F263">
        <v>1800</v>
      </c>
      <c r="G263">
        <v>6.88</v>
      </c>
      <c r="H263">
        <v>12384</v>
      </c>
      <c r="I263">
        <v>12366.62</v>
      </c>
      <c r="J263">
        <v>3.9</v>
      </c>
      <c r="K263">
        <v>1.1000000000000001</v>
      </c>
      <c r="L263">
        <v>12.38</v>
      </c>
      <c r="M263">
        <v>0</v>
      </c>
      <c r="N263">
        <v>1200</v>
      </c>
      <c r="O263">
        <v>37984.17</v>
      </c>
      <c r="P263" s="3">
        <v>102000033499517</v>
      </c>
      <c r="Q263" t="str">
        <f t="shared" si="6"/>
        <v>0176161559</v>
      </c>
      <c r="R263" t="s">
        <v>265</v>
      </c>
      <c r="S263" t="s">
        <v>15</v>
      </c>
      <c r="T263" t="s">
        <v>16</v>
      </c>
    </row>
    <row r="264" spans="1:20" x14ac:dyDescent="0.25">
      <c r="A264" s="1">
        <v>43536</v>
      </c>
      <c r="B264" s="2">
        <v>0.62343749999999998</v>
      </c>
      <c r="C264" t="str">
        <f xml:space="preserve"> "603260"</f>
        <v>603260</v>
      </c>
      <c r="D264" t="s">
        <v>237</v>
      </c>
      <c r="E264" t="s">
        <v>26</v>
      </c>
      <c r="F264">
        <v>500</v>
      </c>
      <c r="G264">
        <v>56.34</v>
      </c>
      <c r="H264">
        <v>28170</v>
      </c>
      <c r="I264">
        <v>-28175.64</v>
      </c>
      <c r="J264">
        <v>3.13</v>
      </c>
      <c r="K264">
        <v>1.94</v>
      </c>
      <c r="L264">
        <v>0</v>
      </c>
      <c r="M264">
        <v>0.56999999999999995</v>
      </c>
      <c r="N264">
        <v>500</v>
      </c>
      <c r="O264">
        <v>25617.55</v>
      </c>
      <c r="P264" s="3">
        <v>24802642</v>
      </c>
      <c r="Q264" t="s">
        <v>21</v>
      </c>
      <c r="R264" t="str">
        <f xml:space="preserve"> "1057159654"</f>
        <v>1057159654</v>
      </c>
      <c r="S264" t="s">
        <v>20</v>
      </c>
      <c r="T264" t="s">
        <v>16</v>
      </c>
    </row>
    <row r="265" spans="1:20" x14ac:dyDescent="0.25">
      <c r="A265" s="1">
        <v>43536</v>
      </c>
      <c r="B265" s="2">
        <v>0.62283564814814818</v>
      </c>
      <c r="C265" t="str">
        <f xml:space="preserve"> "600126"</f>
        <v>600126</v>
      </c>
      <c r="D265" t="s">
        <v>250</v>
      </c>
      <c r="E265" t="s">
        <v>26</v>
      </c>
      <c r="F265">
        <v>3000</v>
      </c>
      <c r="G265">
        <v>5.03</v>
      </c>
      <c r="H265">
        <v>15090</v>
      </c>
      <c r="I265">
        <v>-15095.3</v>
      </c>
      <c r="J265">
        <v>3.97</v>
      </c>
      <c r="K265">
        <v>1.03</v>
      </c>
      <c r="L265">
        <v>0</v>
      </c>
      <c r="M265">
        <v>0.3</v>
      </c>
      <c r="N265">
        <v>3000</v>
      </c>
      <c r="O265">
        <v>53793.19</v>
      </c>
      <c r="P265" s="3">
        <v>24763210</v>
      </c>
      <c r="Q265" t="s">
        <v>21</v>
      </c>
      <c r="R265" t="str">
        <f xml:space="preserve"> "1057158996"</f>
        <v>1057158996</v>
      </c>
      <c r="S265" t="s">
        <v>20</v>
      </c>
      <c r="T265" t="s">
        <v>16</v>
      </c>
    </row>
    <row r="266" spans="1:20" x14ac:dyDescent="0.25">
      <c r="A266" s="1">
        <v>43536</v>
      </c>
      <c r="B266" s="2">
        <v>0.59069444444444441</v>
      </c>
      <c r="C266" t="str">
        <f xml:space="preserve"> "603803"</f>
        <v>603803</v>
      </c>
      <c r="D266" t="s">
        <v>257</v>
      </c>
      <c r="E266" t="s">
        <v>26</v>
      </c>
      <c r="F266">
        <v>500</v>
      </c>
      <c r="G266">
        <v>13.59</v>
      </c>
      <c r="H266">
        <v>6795</v>
      </c>
      <c r="I266">
        <v>-6800.14</v>
      </c>
      <c r="J266">
        <v>4.53</v>
      </c>
      <c r="K266">
        <v>0.47</v>
      </c>
      <c r="L266">
        <v>0</v>
      </c>
      <c r="M266">
        <v>0.14000000000000001</v>
      </c>
      <c r="N266">
        <v>1000</v>
      </c>
      <c r="O266">
        <v>68888.490000000005</v>
      </c>
      <c r="P266" s="3">
        <v>21559501</v>
      </c>
      <c r="Q266" t="s">
        <v>21</v>
      </c>
      <c r="R266" t="str">
        <f xml:space="preserve"> "1057135197"</f>
        <v>1057135197</v>
      </c>
      <c r="S266" t="s">
        <v>20</v>
      </c>
      <c r="T266" t="s">
        <v>16</v>
      </c>
    </row>
    <row r="267" spans="1:20" x14ac:dyDescent="0.25">
      <c r="A267" s="1">
        <v>43536</v>
      </c>
      <c r="B267" s="2">
        <v>0.56307870370370372</v>
      </c>
      <c r="C267" t="str">
        <f xml:space="preserve"> "002600"</f>
        <v>002600</v>
      </c>
      <c r="D267" t="s">
        <v>254</v>
      </c>
      <c r="E267" t="s">
        <v>19</v>
      </c>
      <c r="F267">
        <v>2900</v>
      </c>
      <c r="G267">
        <v>6.88</v>
      </c>
      <c r="H267">
        <v>19952</v>
      </c>
      <c r="I267">
        <v>19927.05</v>
      </c>
      <c r="J267">
        <v>3.23</v>
      </c>
      <c r="K267">
        <v>1.77</v>
      </c>
      <c r="L267">
        <v>19.95</v>
      </c>
      <c r="M267">
        <v>0</v>
      </c>
      <c r="N267">
        <v>3000</v>
      </c>
      <c r="O267">
        <v>75688.63</v>
      </c>
      <c r="P267" s="3">
        <v>102000022495560</v>
      </c>
      <c r="Q267" t="str">
        <f xml:space="preserve"> "0176161559"</f>
        <v>0176161559</v>
      </c>
      <c r="R267" t="s">
        <v>266</v>
      </c>
      <c r="S267" t="s">
        <v>15</v>
      </c>
      <c r="T267" t="s">
        <v>16</v>
      </c>
    </row>
    <row r="268" spans="1:20" x14ac:dyDescent="0.25">
      <c r="A268" s="1">
        <v>43535</v>
      </c>
      <c r="B268" s="2">
        <v>0.62472222222222229</v>
      </c>
      <c r="C268" t="str">
        <f xml:space="preserve"> "600518"</f>
        <v>600518</v>
      </c>
      <c r="D268" t="s">
        <v>267</v>
      </c>
      <c r="E268" t="s">
        <v>19</v>
      </c>
      <c r="F268">
        <v>2800</v>
      </c>
      <c r="G268">
        <v>10.38</v>
      </c>
      <c r="H268">
        <v>29064</v>
      </c>
      <c r="I268">
        <v>29029.13</v>
      </c>
      <c r="J268">
        <v>3.23</v>
      </c>
      <c r="K268">
        <v>2</v>
      </c>
      <c r="L268">
        <v>29.06</v>
      </c>
      <c r="M268">
        <v>0.57999999999999996</v>
      </c>
      <c r="N268">
        <v>0</v>
      </c>
      <c r="O268">
        <v>55761.58</v>
      </c>
      <c r="P268" s="3">
        <v>21412434</v>
      </c>
      <c r="Q268" t="s">
        <v>21</v>
      </c>
      <c r="R268" t="str">
        <f xml:space="preserve"> "1057141869"</f>
        <v>1057141869</v>
      </c>
      <c r="S268" t="s">
        <v>20</v>
      </c>
      <c r="T268" t="s">
        <v>16</v>
      </c>
    </row>
    <row r="269" spans="1:20" x14ac:dyDescent="0.25">
      <c r="A269" s="1">
        <v>43535</v>
      </c>
      <c r="B269" s="2">
        <v>0.62424768518518514</v>
      </c>
      <c r="C269" t="str">
        <f xml:space="preserve"> "002516"</f>
        <v>002516</v>
      </c>
      <c r="D269" t="s">
        <v>268</v>
      </c>
      <c r="E269" t="s">
        <v>19</v>
      </c>
      <c r="F269">
        <v>3200</v>
      </c>
      <c r="G269">
        <v>3.52</v>
      </c>
      <c r="H269">
        <v>11264</v>
      </c>
      <c r="I269">
        <v>11247.74</v>
      </c>
      <c r="J269">
        <v>3.99</v>
      </c>
      <c r="K269">
        <v>1.01</v>
      </c>
      <c r="L269">
        <v>11.26</v>
      </c>
      <c r="M269">
        <v>0</v>
      </c>
      <c r="N269">
        <v>0</v>
      </c>
      <c r="O269">
        <v>26732.45</v>
      </c>
      <c r="P269" s="3">
        <v>101000029470124</v>
      </c>
      <c r="Q269" t="str">
        <f xml:space="preserve"> "0176161559"</f>
        <v>0176161559</v>
      </c>
      <c r="R269" t="s">
        <v>269</v>
      </c>
      <c r="S269" t="s">
        <v>15</v>
      </c>
      <c r="T269" t="s">
        <v>16</v>
      </c>
    </row>
    <row r="270" spans="1:20" x14ac:dyDescent="0.25">
      <c r="A270" s="1">
        <v>43535</v>
      </c>
      <c r="B270" s="2">
        <v>0.62358796296296293</v>
      </c>
      <c r="C270" t="str">
        <f xml:space="preserve"> "600487"</f>
        <v>600487</v>
      </c>
      <c r="D270" t="s">
        <v>241</v>
      </c>
      <c r="E270" t="s">
        <v>19</v>
      </c>
      <c r="F270">
        <v>600</v>
      </c>
      <c r="G270">
        <v>23.46</v>
      </c>
      <c r="H270">
        <v>14076</v>
      </c>
      <c r="I270">
        <v>14056.64</v>
      </c>
      <c r="J270">
        <v>4.03</v>
      </c>
      <c r="K270">
        <v>0.97</v>
      </c>
      <c r="L270">
        <v>14.08</v>
      </c>
      <c r="M270">
        <v>0.28000000000000003</v>
      </c>
      <c r="N270">
        <v>0</v>
      </c>
      <c r="O270">
        <v>15484.71</v>
      </c>
      <c r="P270" s="3">
        <v>21417195</v>
      </c>
      <c r="Q270" t="s">
        <v>21</v>
      </c>
      <c r="R270" t="str">
        <f xml:space="preserve"> "1057141098"</f>
        <v>1057141098</v>
      </c>
      <c r="S270" t="s">
        <v>20</v>
      </c>
      <c r="T270" t="s">
        <v>16</v>
      </c>
    </row>
    <row r="271" spans="1:20" x14ac:dyDescent="0.25">
      <c r="A271" s="1">
        <v>43535</v>
      </c>
      <c r="B271" s="2">
        <v>0.44333333333333336</v>
      </c>
      <c r="C271" t="str">
        <f xml:space="preserve"> "002600"</f>
        <v>002600</v>
      </c>
      <c r="D271" t="s">
        <v>254</v>
      </c>
      <c r="E271" t="s">
        <v>26</v>
      </c>
      <c r="F271">
        <v>1500</v>
      </c>
      <c r="G271">
        <v>6.6</v>
      </c>
      <c r="H271">
        <v>9900</v>
      </c>
      <c r="I271">
        <v>-9905</v>
      </c>
      <c r="J271">
        <v>4.12</v>
      </c>
      <c r="K271">
        <v>0.88</v>
      </c>
      <c r="L271">
        <v>0</v>
      </c>
      <c r="M271">
        <v>0</v>
      </c>
      <c r="N271">
        <v>5900</v>
      </c>
      <c r="O271">
        <v>1428.07</v>
      </c>
      <c r="P271" s="3">
        <v>102000012998174</v>
      </c>
      <c r="Q271" t="str">
        <f xml:space="preserve"> "0176161559"</f>
        <v>0176161559</v>
      </c>
      <c r="R271" t="s">
        <v>270</v>
      </c>
      <c r="S271" t="s">
        <v>15</v>
      </c>
      <c r="T271" t="s">
        <v>16</v>
      </c>
    </row>
    <row r="272" spans="1:20" x14ac:dyDescent="0.25">
      <c r="A272" s="1">
        <v>43535</v>
      </c>
      <c r="B272" s="2">
        <v>0.40045138888888893</v>
      </c>
      <c r="C272" t="str">
        <f xml:space="preserve"> "600604"</f>
        <v>600604</v>
      </c>
      <c r="D272" t="s">
        <v>271</v>
      </c>
      <c r="E272" t="s">
        <v>19</v>
      </c>
      <c r="F272">
        <v>700</v>
      </c>
      <c r="G272">
        <v>16.09</v>
      </c>
      <c r="H272">
        <v>11263</v>
      </c>
      <c r="I272">
        <v>11246.51</v>
      </c>
      <c r="J272">
        <v>4.22</v>
      </c>
      <c r="K272">
        <v>0.78</v>
      </c>
      <c r="L272">
        <v>11.26</v>
      </c>
      <c r="M272">
        <v>0.23</v>
      </c>
      <c r="N272">
        <v>0</v>
      </c>
      <c r="O272">
        <v>11333.07</v>
      </c>
      <c r="P272" s="3">
        <v>8987506</v>
      </c>
      <c r="Q272" t="s">
        <v>21</v>
      </c>
      <c r="R272" t="str">
        <f xml:space="preserve"> "1057021557"</f>
        <v>1057021557</v>
      </c>
      <c r="S272" t="s">
        <v>20</v>
      </c>
      <c r="T272" t="s">
        <v>16</v>
      </c>
    </row>
    <row r="273" spans="1:20" x14ac:dyDescent="0.25">
      <c r="A273" s="1">
        <v>43532</v>
      </c>
      <c r="B273" s="2">
        <v>0.57297453703703705</v>
      </c>
      <c r="C273" t="str">
        <f xml:space="preserve"> "600518"</f>
        <v>600518</v>
      </c>
      <c r="D273" t="s">
        <v>267</v>
      </c>
      <c r="E273" t="s">
        <v>26</v>
      </c>
      <c r="F273">
        <v>1300</v>
      </c>
      <c r="G273">
        <v>10.53</v>
      </c>
      <c r="H273">
        <v>13689</v>
      </c>
      <c r="I273">
        <v>-13694.27</v>
      </c>
      <c r="J273">
        <v>4.0599999999999996</v>
      </c>
      <c r="K273">
        <v>0.94</v>
      </c>
      <c r="L273">
        <v>0</v>
      </c>
      <c r="M273">
        <v>0.27</v>
      </c>
      <c r="N273">
        <v>2800</v>
      </c>
      <c r="O273">
        <v>86.56</v>
      </c>
      <c r="P273" s="3">
        <v>20422916</v>
      </c>
      <c r="Q273" t="s">
        <v>21</v>
      </c>
      <c r="R273" t="str">
        <f xml:space="preserve"> "1057131331"</f>
        <v>1057131331</v>
      </c>
      <c r="S273" t="s">
        <v>20</v>
      </c>
      <c r="T273" t="s">
        <v>16</v>
      </c>
    </row>
    <row r="274" spans="1:20" x14ac:dyDescent="0.25">
      <c r="A274" s="1">
        <v>43532</v>
      </c>
      <c r="B274" s="2">
        <v>0.47130787037037036</v>
      </c>
      <c r="C274" t="str">
        <f xml:space="preserve"> "002226"</f>
        <v>002226</v>
      </c>
      <c r="D274" t="s">
        <v>272</v>
      </c>
      <c r="E274" t="s">
        <v>19</v>
      </c>
      <c r="F274">
        <v>1900</v>
      </c>
      <c r="G274">
        <v>7.2</v>
      </c>
      <c r="H274">
        <v>13680</v>
      </c>
      <c r="I274">
        <v>13661.32</v>
      </c>
      <c r="J274">
        <v>3.79</v>
      </c>
      <c r="K274">
        <v>1.21</v>
      </c>
      <c r="L274">
        <v>13.68</v>
      </c>
      <c r="M274">
        <v>0</v>
      </c>
      <c r="N274">
        <v>0</v>
      </c>
      <c r="O274">
        <v>13780.83</v>
      </c>
      <c r="P274" s="3">
        <v>103000022815070</v>
      </c>
      <c r="Q274" t="str">
        <f xml:space="preserve"> "0176161559"</f>
        <v>0176161559</v>
      </c>
      <c r="R274" t="s">
        <v>273</v>
      </c>
      <c r="S274" t="s">
        <v>15</v>
      </c>
      <c r="T274" t="s">
        <v>16</v>
      </c>
    </row>
    <row r="275" spans="1:20" x14ac:dyDescent="0.25">
      <c r="A275" s="1">
        <v>43532</v>
      </c>
      <c r="B275" s="2">
        <v>0.44277777777777777</v>
      </c>
      <c r="C275" t="str">
        <f xml:space="preserve"> "600839"</f>
        <v>600839</v>
      </c>
      <c r="D275" t="s">
        <v>258</v>
      </c>
      <c r="E275" t="s">
        <v>26</v>
      </c>
      <c r="F275">
        <v>4500</v>
      </c>
      <c r="G275">
        <v>4.13</v>
      </c>
      <c r="H275">
        <v>18585</v>
      </c>
      <c r="I275">
        <v>-18590.37</v>
      </c>
      <c r="J275">
        <v>3.72</v>
      </c>
      <c r="K275">
        <v>1.28</v>
      </c>
      <c r="L275">
        <v>0</v>
      </c>
      <c r="M275">
        <v>0.37</v>
      </c>
      <c r="N275">
        <v>4500</v>
      </c>
      <c r="O275">
        <v>119.51</v>
      </c>
      <c r="P275" s="3">
        <v>11786465</v>
      </c>
      <c r="Q275" t="s">
        <v>21</v>
      </c>
      <c r="R275" t="str">
        <f xml:space="preserve"> "1057082645"</f>
        <v>1057082645</v>
      </c>
      <c r="S275" t="s">
        <v>20</v>
      </c>
      <c r="T275" t="s">
        <v>16</v>
      </c>
    </row>
    <row r="276" spans="1:20" x14ac:dyDescent="0.25">
      <c r="A276" s="1">
        <v>43532</v>
      </c>
      <c r="B276" s="2">
        <v>0.43351851851851847</v>
      </c>
      <c r="C276" t="str">
        <f xml:space="preserve"> "002547"</f>
        <v>002547</v>
      </c>
      <c r="D276" t="s">
        <v>274</v>
      </c>
      <c r="E276" t="s">
        <v>19</v>
      </c>
      <c r="F276">
        <v>900</v>
      </c>
      <c r="G276">
        <v>8.8000000000000007</v>
      </c>
      <c r="H276">
        <v>7920</v>
      </c>
      <c r="I276">
        <v>7907.08</v>
      </c>
      <c r="J276">
        <v>4.29</v>
      </c>
      <c r="K276">
        <v>0.71</v>
      </c>
      <c r="L276">
        <v>7.92</v>
      </c>
      <c r="M276">
        <v>0</v>
      </c>
      <c r="N276">
        <v>0</v>
      </c>
      <c r="O276">
        <v>18709.88</v>
      </c>
      <c r="P276" s="3">
        <v>104000013568630</v>
      </c>
      <c r="Q276" t="str">
        <f xml:space="preserve"> "0176161559"</f>
        <v>0176161559</v>
      </c>
      <c r="R276" t="s">
        <v>275</v>
      </c>
      <c r="S276" t="s">
        <v>15</v>
      </c>
      <c r="T276" t="s">
        <v>16</v>
      </c>
    </row>
    <row r="277" spans="1:20" x14ac:dyDescent="0.25">
      <c r="A277" s="1">
        <v>43532</v>
      </c>
      <c r="B277" s="2">
        <v>0.42780092592592595</v>
      </c>
      <c r="C277" t="str">
        <f xml:space="preserve"> "002456"</f>
        <v>002456</v>
      </c>
      <c r="D277" t="s">
        <v>239</v>
      </c>
      <c r="E277" t="s">
        <v>19</v>
      </c>
      <c r="F277">
        <v>700</v>
      </c>
      <c r="G277">
        <v>14.35</v>
      </c>
      <c r="H277">
        <v>10045</v>
      </c>
      <c r="I277">
        <v>10029.950000000001</v>
      </c>
      <c r="J277">
        <v>4.1100000000000003</v>
      </c>
      <c r="K277">
        <v>0.89</v>
      </c>
      <c r="L277">
        <v>10.050000000000001</v>
      </c>
      <c r="M277">
        <v>0</v>
      </c>
      <c r="N277">
        <v>0</v>
      </c>
      <c r="O277">
        <v>10802.8</v>
      </c>
      <c r="P277" s="3">
        <v>102000012669862</v>
      </c>
      <c r="Q277" t="str">
        <f xml:space="preserve"> "0176161559"</f>
        <v>0176161559</v>
      </c>
      <c r="R277" t="s">
        <v>276</v>
      </c>
      <c r="S277" t="s">
        <v>15</v>
      </c>
      <c r="T277" t="s">
        <v>16</v>
      </c>
    </row>
    <row r="278" spans="1:20" x14ac:dyDescent="0.25">
      <c r="A278" s="1">
        <v>43532</v>
      </c>
      <c r="B278" s="2">
        <v>0.42444444444444446</v>
      </c>
      <c r="C278" t="str">
        <f xml:space="preserve"> "002600"</f>
        <v>002600</v>
      </c>
      <c r="D278" t="s">
        <v>254</v>
      </c>
      <c r="E278" t="s">
        <v>26</v>
      </c>
      <c r="F278">
        <v>2200</v>
      </c>
      <c r="G278">
        <v>8.4600000000000009</v>
      </c>
      <c r="H278">
        <v>18612</v>
      </c>
      <c r="I278">
        <v>-18617</v>
      </c>
      <c r="J278">
        <v>3.35</v>
      </c>
      <c r="K278">
        <v>1.65</v>
      </c>
      <c r="L278">
        <v>0</v>
      </c>
      <c r="M278">
        <v>0</v>
      </c>
      <c r="N278">
        <v>4400</v>
      </c>
      <c r="O278">
        <v>772.85</v>
      </c>
      <c r="P278" s="3">
        <v>101000011919121</v>
      </c>
      <c r="Q278" t="str">
        <f xml:space="preserve"> "0176161559"</f>
        <v>0176161559</v>
      </c>
      <c r="R278" t="s">
        <v>277</v>
      </c>
      <c r="S278" t="s">
        <v>15</v>
      </c>
      <c r="T278" t="s">
        <v>16</v>
      </c>
    </row>
    <row r="279" spans="1:20" x14ac:dyDescent="0.25">
      <c r="A279" s="1">
        <v>43532</v>
      </c>
      <c r="B279" s="2">
        <v>0.42285879629629625</v>
      </c>
      <c r="C279" t="str">
        <f xml:space="preserve"> "000009"</f>
        <v>000009</v>
      </c>
      <c r="D279" t="s">
        <v>278</v>
      </c>
      <c r="E279" t="s">
        <v>19</v>
      </c>
      <c r="F279">
        <v>600</v>
      </c>
      <c r="G279">
        <v>6.29</v>
      </c>
      <c r="H279">
        <v>3774</v>
      </c>
      <c r="I279">
        <v>3765.23</v>
      </c>
      <c r="J279">
        <v>4.66</v>
      </c>
      <c r="K279">
        <v>0.34</v>
      </c>
      <c r="L279">
        <v>3.77</v>
      </c>
      <c r="M279">
        <v>0</v>
      </c>
      <c r="N279">
        <v>0</v>
      </c>
      <c r="O279">
        <v>19389.849999999999</v>
      </c>
      <c r="P279" s="3">
        <v>102000011134608</v>
      </c>
      <c r="Q279" t="str">
        <f xml:space="preserve"> "0176161559"</f>
        <v>0176161559</v>
      </c>
      <c r="R279" t="s">
        <v>279</v>
      </c>
      <c r="S279" t="s">
        <v>15</v>
      </c>
      <c r="T279" t="s">
        <v>16</v>
      </c>
    </row>
    <row r="280" spans="1:20" x14ac:dyDescent="0.25">
      <c r="A280" s="1">
        <v>43532</v>
      </c>
      <c r="B280" s="2">
        <v>0.42255787037037035</v>
      </c>
      <c r="C280" t="str">
        <f xml:space="preserve"> "600682"</f>
        <v>600682</v>
      </c>
      <c r="D280" t="s">
        <v>280</v>
      </c>
      <c r="E280" t="s">
        <v>19</v>
      </c>
      <c r="F280">
        <v>400</v>
      </c>
      <c r="G280">
        <v>15.07</v>
      </c>
      <c r="H280">
        <v>6028</v>
      </c>
      <c r="I280">
        <v>6016.85</v>
      </c>
      <c r="J280">
        <v>4.59</v>
      </c>
      <c r="K280">
        <v>0.41</v>
      </c>
      <c r="L280">
        <v>6.03</v>
      </c>
      <c r="M280">
        <v>0.12</v>
      </c>
      <c r="N280">
        <v>0</v>
      </c>
      <c r="O280">
        <v>15624.62</v>
      </c>
      <c r="P280" s="3">
        <v>8742692</v>
      </c>
      <c r="Q280" t="s">
        <v>21</v>
      </c>
      <c r="R280" t="str">
        <f xml:space="preserve"> "1057063467"</f>
        <v>1057063467</v>
      </c>
      <c r="S280" t="s">
        <v>20</v>
      </c>
      <c r="T280" t="s">
        <v>16</v>
      </c>
    </row>
    <row r="281" spans="1:20" x14ac:dyDescent="0.25">
      <c r="A281" s="1">
        <v>43532</v>
      </c>
      <c r="B281" s="2">
        <v>0.42070601851851852</v>
      </c>
      <c r="C281" t="str">
        <f xml:space="preserve"> "000636"</f>
        <v>000636</v>
      </c>
      <c r="D281" t="s">
        <v>180</v>
      </c>
      <c r="E281" t="s">
        <v>19</v>
      </c>
      <c r="F281">
        <v>600</v>
      </c>
      <c r="G281">
        <v>15.64</v>
      </c>
      <c r="H281">
        <v>9384</v>
      </c>
      <c r="I281">
        <v>9369.6200000000008</v>
      </c>
      <c r="J281">
        <v>4.16</v>
      </c>
      <c r="K281">
        <v>0.84</v>
      </c>
      <c r="L281">
        <v>9.3800000000000008</v>
      </c>
      <c r="M281">
        <v>0</v>
      </c>
      <c r="N281">
        <v>0</v>
      </c>
      <c r="O281">
        <v>9607.77</v>
      </c>
      <c r="P281" s="3">
        <v>102000010638526</v>
      </c>
      <c r="Q281" t="str">
        <f xml:space="preserve"> "0176161559"</f>
        <v>0176161559</v>
      </c>
      <c r="R281" t="s">
        <v>281</v>
      </c>
      <c r="S281" t="s">
        <v>15</v>
      </c>
      <c r="T281" t="s">
        <v>16</v>
      </c>
    </row>
    <row r="282" spans="1:20" x14ac:dyDescent="0.25">
      <c r="A282" s="1">
        <v>43532</v>
      </c>
      <c r="B282" s="2">
        <v>0.40143518518518517</v>
      </c>
      <c r="C282" t="str">
        <f xml:space="preserve"> "600604"</f>
        <v>600604</v>
      </c>
      <c r="D282" t="s">
        <v>271</v>
      </c>
      <c r="E282" t="s">
        <v>26</v>
      </c>
      <c r="F282">
        <v>500</v>
      </c>
      <c r="G282">
        <v>15.57</v>
      </c>
      <c r="H282">
        <v>7785</v>
      </c>
      <c r="I282">
        <v>-7790.16</v>
      </c>
      <c r="J282">
        <v>4.46</v>
      </c>
      <c r="K282">
        <v>0.54</v>
      </c>
      <c r="L282">
        <v>0</v>
      </c>
      <c r="M282">
        <v>0.16</v>
      </c>
      <c r="N282">
        <v>700</v>
      </c>
      <c r="O282">
        <v>238.15</v>
      </c>
      <c r="P282" s="3">
        <v>3513930</v>
      </c>
      <c r="Q282" t="s">
        <v>21</v>
      </c>
      <c r="R282" t="str">
        <f xml:space="preserve"> "1057029130"</f>
        <v>1057029130</v>
      </c>
      <c r="S282" t="s">
        <v>20</v>
      </c>
      <c r="T282" t="s">
        <v>16</v>
      </c>
    </row>
    <row r="283" spans="1:20" x14ac:dyDescent="0.25">
      <c r="A283" s="1">
        <v>43531</v>
      </c>
      <c r="B283" s="2">
        <v>0.60268518518518521</v>
      </c>
      <c r="C283" t="str">
        <f xml:space="preserve"> "600545"</f>
        <v>600545</v>
      </c>
      <c r="D283" t="s">
        <v>282</v>
      </c>
      <c r="E283" t="s">
        <v>19</v>
      </c>
      <c r="F283">
        <v>300</v>
      </c>
      <c r="G283">
        <v>8.27</v>
      </c>
      <c r="H283">
        <v>2481</v>
      </c>
      <c r="I283">
        <v>2473.4699999999998</v>
      </c>
      <c r="J283">
        <v>4.83</v>
      </c>
      <c r="K283">
        <v>0.17</v>
      </c>
      <c r="L283">
        <v>2.48</v>
      </c>
      <c r="M283">
        <v>0.05</v>
      </c>
      <c r="N283">
        <v>0</v>
      </c>
      <c r="O283">
        <v>8028.31</v>
      </c>
      <c r="P283" s="3">
        <v>22688171</v>
      </c>
      <c r="Q283" t="s">
        <v>21</v>
      </c>
      <c r="R283" t="str">
        <f xml:space="preserve"> "1057151559"</f>
        <v>1057151559</v>
      </c>
      <c r="S283" t="s">
        <v>20</v>
      </c>
      <c r="T283" t="s">
        <v>16</v>
      </c>
    </row>
    <row r="284" spans="1:20" x14ac:dyDescent="0.25">
      <c r="A284" s="1">
        <v>43531</v>
      </c>
      <c r="B284" s="2">
        <v>0.60244212962962962</v>
      </c>
      <c r="C284" t="str">
        <f xml:space="preserve"> "600895"</f>
        <v>600895</v>
      </c>
      <c r="D284" t="s">
        <v>283</v>
      </c>
      <c r="E284" t="s">
        <v>19</v>
      </c>
      <c r="F284">
        <v>200</v>
      </c>
      <c r="G284">
        <v>21.19</v>
      </c>
      <c r="H284">
        <v>4238</v>
      </c>
      <c r="I284">
        <v>4228.68</v>
      </c>
      <c r="J284">
        <v>4.71</v>
      </c>
      <c r="K284">
        <v>0.28999999999999998</v>
      </c>
      <c r="L284">
        <v>4.24</v>
      </c>
      <c r="M284">
        <v>0.08</v>
      </c>
      <c r="N284">
        <v>0</v>
      </c>
      <c r="O284">
        <v>5554.84</v>
      </c>
      <c r="P284" s="3">
        <v>22656752</v>
      </c>
      <c r="Q284" t="s">
        <v>21</v>
      </c>
      <c r="R284" t="str">
        <f xml:space="preserve"> "1057151379"</f>
        <v>1057151379</v>
      </c>
      <c r="S284" t="s">
        <v>20</v>
      </c>
      <c r="T284" t="s">
        <v>16</v>
      </c>
    </row>
    <row r="285" spans="1:20" x14ac:dyDescent="0.25">
      <c r="A285" s="1">
        <v>43531</v>
      </c>
      <c r="B285" s="2">
        <v>0.56695601851851851</v>
      </c>
      <c r="C285" t="str">
        <f xml:space="preserve"> "000636"</f>
        <v>000636</v>
      </c>
      <c r="D285" t="s">
        <v>180</v>
      </c>
      <c r="E285" t="s">
        <v>26</v>
      </c>
      <c r="F285">
        <v>400</v>
      </c>
      <c r="G285">
        <v>15.3</v>
      </c>
      <c r="H285">
        <v>6120</v>
      </c>
      <c r="I285">
        <v>-6125</v>
      </c>
      <c r="J285">
        <v>4.47</v>
      </c>
      <c r="K285">
        <v>0.53</v>
      </c>
      <c r="L285">
        <v>0</v>
      </c>
      <c r="M285">
        <v>0</v>
      </c>
      <c r="N285">
        <v>600</v>
      </c>
      <c r="O285">
        <v>1326.16</v>
      </c>
      <c r="P285" s="3">
        <v>103000024118615</v>
      </c>
      <c r="Q285" t="str">
        <f xml:space="preserve"> "0176161559"</f>
        <v>0176161559</v>
      </c>
      <c r="R285" t="s">
        <v>284</v>
      </c>
      <c r="S285" t="s">
        <v>15</v>
      </c>
      <c r="T285" t="s">
        <v>16</v>
      </c>
    </row>
    <row r="286" spans="1:20" x14ac:dyDescent="0.25">
      <c r="A286" s="1">
        <v>43531</v>
      </c>
      <c r="B286" s="2">
        <v>0.56670138888888888</v>
      </c>
      <c r="C286" t="str">
        <f xml:space="preserve"> "600664"</f>
        <v>600664</v>
      </c>
      <c r="D286" t="s">
        <v>285</v>
      </c>
      <c r="E286" t="s">
        <v>19</v>
      </c>
      <c r="F286">
        <v>1000</v>
      </c>
      <c r="G286">
        <v>5.08</v>
      </c>
      <c r="H286">
        <v>5080</v>
      </c>
      <c r="I286">
        <v>5069.82</v>
      </c>
      <c r="J286">
        <v>4.6500000000000004</v>
      </c>
      <c r="K286">
        <v>0.35</v>
      </c>
      <c r="L286">
        <v>5.08</v>
      </c>
      <c r="M286">
        <v>0.1</v>
      </c>
      <c r="N286">
        <v>0</v>
      </c>
      <c r="O286">
        <v>7451.16</v>
      </c>
      <c r="P286" s="3">
        <v>18574215</v>
      </c>
      <c r="Q286" t="s">
        <v>21</v>
      </c>
      <c r="R286" t="str">
        <f xml:space="preserve"> "1057129551"</f>
        <v>1057129551</v>
      </c>
      <c r="S286" t="s">
        <v>20</v>
      </c>
      <c r="T286" t="s">
        <v>16</v>
      </c>
    </row>
    <row r="287" spans="1:20" x14ac:dyDescent="0.25">
      <c r="A287" s="1">
        <v>43531</v>
      </c>
      <c r="B287" s="2">
        <v>0.46873842592592596</v>
      </c>
      <c r="C287" t="str">
        <f xml:space="preserve"> "603803"</f>
        <v>603803</v>
      </c>
      <c r="D287" t="s">
        <v>257</v>
      </c>
      <c r="E287" t="s">
        <v>26</v>
      </c>
      <c r="F287">
        <v>500</v>
      </c>
      <c r="G287">
        <v>14.02</v>
      </c>
      <c r="H287">
        <v>7010</v>
      </c>
      <c r="I287">
        <v>-7015.14</v>
      </c>
      <c r="J287">
        <v>4.5199999999999996</v>
      </c>
      <c r="K287">
        <v>0.48</v>
      </c>
      <c r="L287">
        <v>0</v>
      </c>
      <c r="M287">
        <v>0.14000000000000001</v>
      </c>
      <c r="N287">
        <v>500</v>
      </c>
      <c r="O287">
        <v>2381.34</v>
      </c>
      <c r="P287" s="3">
        <v>14879980</v>
      </c>
      <c r="Q287" t="s">
        <v>21</v>
      </c>
      <c r="R287" t="str">
        <f xml:space="preserve"> "1057105500"</f>
        <v>1057105500</v>
      </c>
      <c r="S287" t="s">
        <v>20</v>
      </c>
      <c r="T287" t="s">
        <v>16</v>
      </c>
    </row>
    <row r="288" spans="1:20" x14ac:dyDescent="0.25">
      <c r="A288" s="1">
        <v>43530</v>
      </c>
      <c r="B288" s="2">
        <v>0.59979166666666661</v>
      </c>
      <c r="C288" t="str">
        <f xml:space="preserve"> "002516"</f>
        <v>002516</v>
      </c>
      <c r="D288" t="s">
        <v>268</v>
      </c>
      <c r="E288" t="s">
        <v>26</v>
      </c>
      <c r="F288">
        <v>1200</v>
      </c>
      <c r="G288">
        <v>3.48</v>
      </c>
      <c r="H288">
        <v>4176</v>
      </c>
      <c r="I288">
        <v>-4181</v>
      </c>
      <c r="J288">
        <v>4.6399999999999997</v>
      </c>
      <c r="K288">
        <v>0.36</v>
      </c>
      <c r="L288">
        <v>0</v>
      </c>
      <c r="M288">
        <v>0</v>
      </c>
      <c r="N288">
        <v>3200</v>
      </c>
      <c r="O288">
        <v>9396.48</v>
      </c>
      <c r="P288" s="3">
        <v>102000027530647</v>
      </c>
      <c r="Q288" t="str">
        <f xml:space="preserve"> "0176161559"</f>
        <v>0176161559</v>
      </c>
      <c r="R288" t="s">
        <v>286</v>
      </c>
      <c r="S288" t="s">
        <v>15</v>
      </c>
      <c r="T288" t="s">
        <v>16</v>
      </c>
    </row>
    <row r="289" spans="1:20" x14ac:dyDescent="0.25">
      <c r="A289" s="1">
        <v>43530</v>
      </c>
      <c r="B289" s="2">
        <v>0.5982291666666667</v>
      </c>
      <c r="C289" t="str">
        <f xml:space="preserve"> "000725"</f>
        <v>000725</v>
      </c>
      <c r="D289" t="s">
        <v>287</v>
      </c>
      <c r="E289" t="s">
        <v>19</v>
      </c>
      <c r="F289">
        <v>800</v>
      </c>
      <c r="G289">
        <v>4.22</v>
      </c>
      <c r="H289">
        <v>3376</v>
      </c>
      <c r="I289">
        <v>3367.62</v>
      </c>
      <c r="J289">
        <v>4.7</v>
      </c>
      <c r="K289">
        <v>0.3</v>
      </c>
      <c r="L289">
        <v>3.38</v>
      </c>
      <c r="M289">
        <v>0</v>
      </c>
      <c r="N289">
        <v>0</v>
      </c>
      <c r="O289">
        <v>13577.48</v>
      </c>
      <c r="P289" s="3">
        <v>101000028434586</v>
      </c>
      <c r="Q289" t="str">
        <f xml:space="preserve"> "0176161559"</f>
        <v>0176161559</v>
      </c>
      <c r="R289" t="s">
        <v>288</v>
      </c>
      <c r="S289" t="s">
        <v>15</v>
      </c>
      <c r="T289" t="s">
        <v>16</v>
      </c>
    </row>
    <row r="290" spans="1:20" x14ac:dyDescent="0.25">
      <c r="A290" s="1">
        <v>43530</v>
      </c>
      <c r="B290" s="2">
        <v>0.59777777777777785</v>
      </c>
      <c r="C290" t="str">
        <f xml:space="preserve"> "002384"</f>
        <v>002384</v>
      </c>
      <c r="D290" t="s">
        <v>235</v>
      </c>
      <c r="E290" t="s">
        <v>19</v>
      </c>
      <c r="F290">
        <v>300</v>
      </c>
      <c r="G290">
        <v>17.12</v>
      </c>
      <c r="H290">
        <v>5136</v>
      </c>
      <c r="I290">
        <v>5125.8599999999997</v>
      </c>
      <c r="J290">
        <v>4.55</v>
      </c>
      <c r="K290">
        <v>0.45</v>
      </c>
      <c r="L290">
        <v>5.14</v>
      </c>
      <c r="M290">
        <v>0</v>
      </c>
      <c r="N290">
        <v>0</v>
      </c>
      <c r="O290">
        <v>10209.86</v>
      </c>
      <c r="P290" s="3">
        <v>104000026096242</v>
      </c>
      <c r="Q290" t="str">
        <f xml:space="preserve"> "0176161559"</f>
        <v>0176161559</v>
      </c>
      <c r="R290" t="s">
        <v>289</v>
      </c>
      <c r="S290" t="s">
        <v>15</v>
      </c>
      <c r="T290" t="s">
        <v>16</v>
      </c>
    </row>
    <row r="291" spans="1:20" x14ac:dyDescent="0.25">
      <c r="A291" s="1">
        <v>43530</v>
      </c>
      <c r="B291" s="2">
        <v>0.5973032407407407</v>
      </c>
      <c r="C291" t="str">
        <f xml:space="preserve"> "000895"</f>
        <v>000895</v>
      </c>
      <c r="D291" t="s">
        <v>31</v>
      </c>
      <c r="E291" t="s">
        <v>19</v>
      </c>
      <c r="F291">
        <v>200</v>
      </c>
      <c r="G291">
        <v>24.47</v>
      </c>
      <c r="H291">
        <v>4894</v>
      </c>
      <c r="I291">
        <v>4884.1000000000004</v>
      </c>
      <c r="J291">
        <v>4.5599999999999996</v>
      </c>
      <c r="K291">
        <v>0.44</v>
      </c>
      <c r="L291">
        <v>4.9000000000000004</v>
      </c>
      <c r="M291">
        <v>0</v>
      </c>
      <c r="N291">
        <v>0</v>
      </c>
      <c r="O291">
        <v>5084</v>
      </c>
      <c r="P291" s="3">
        <v>104000026488460</v>
      </c>
      <c r="Q291" t="str">
        <f xml:space="preserve"> "0176161559"</f>
        <v>0176161559</v>
      </c>
      <c r="R291" t="s">
        <v>290</v>
      </c>
      <c r="S291" t="s">
        <v>15</v>
      </c>
      <c r="T291" t="s">
        <v>16</v>
      </c>
    </row>
    <row r="292" spans="1:20" x14ac:dyDescent="0.25">
      <c r="A292" s="1">
        <v>43530</v>
      </c>
      <c r="B292" s="2">
        <v>0.57016203703703705</v>
      </c>
      <c r="C292" t="str">
        <f xml:space="preserve"> "002516"</f>
        <v>002516</v>
      </c>
      <c r="D292" t="s">
        <v>268</v>
      </c>
      <c r="E292" t="s">
        <v>26</v>
      </c>
      <c r="F292">
        <v>1100</v>
      </c>
      <c r="G292">
        <v>3.48</v>
      </c>
      <c r="H292">
        <v>3828</v>
      </c>
      <c r="I292">
        <v>-3833</v>
      </c>
      <c r="J292">
        <v>4.6500000000000004</v>
      </c>
      <c r="K292">
        <v>0.35</v>
      </c>
      <c r="L292">
        <v>0</v>
      </c>
      <c r="M292">
        <v>0</v>
      </c>
      <c r="N292">
        <v>2000</v>
      </c>
      <c r="O292">
        <v>199.9</v>
      </c>
      <c r="P292" s="3">
        <v>102000023313299</v>
      </c>
      <c r="Q292" t="str">
        <f xml:space="preserve"> "0176161559"</f>
        <v>0176161559</v>
      </c>
      <c r="R292" t="s">
        <v>291</v>
      </c>
      <c r="S292" t="s">
        <v>15</v>
      </c>
      <c r="T292" t="s">
        <v>16</v>
      </c>
    </row>
    <row r="293" spans="1:20" x14ac:dyDescent="0.25">
      <c r="A293" s="1">
        <v>43530</v>
      </c>
      <c r="B293" s="2">
        <v>0.42211805555555554</v>
      </c>
      <c r="C293" t="str">
        <f xml:space="preserve"> "600604"</f>
        <v>600604</v>
      </c>
      <c r="D293" t="s">
        <v>271</v>
      </c>
      <c r="E293" t="s">
        <v>26</v>
      </c>
      <c r="F293">
        <v>200</v>
      </c>
      <c r="G293">
        <v>15.66</v>
      </c>
      <c r="H293">
        <v>3132</v>
      </c>
      <c r="I293">
        <v>-3137.06</v>
      </c>
      <c r="J293">
        <v>4.79</v>
      </c>
      <c r="K293">
        <v>0.21</v>
      </c>
      <c r="L293">
        <v>0</v>
      </c>
      <c r="M293">
        <v>0.06</v>
      </c>
      <c r="N293">
        <v>200</v>
      </c>
      <c r="O293">
        <v>4032.9</v>
      </c>
      <c r="P293" s="3">
        <v>7819780</v>
      </c>
      <c r="Q293" t="s">
        <v>21</v>
      </c>
      <c r="R293" t="str">
        <f xml:space="preserve"> "1057062546"</f>
        <v>1057062546</v>
      </c>
      <c r="S293" t="s">
        <v>20</v>
      </c>
      <c r="T293" t="s">
        <v>16</v>
      </c>
    </row>
    <row r="294" spans="1:20" x14ac:dyDescent="0.25">
      <c r="A294" s="1">
        <v>43530</v>
      </c>
      <c r="B294" s="2">
        <v>0.42024305555555558</v>
      </c>
      <c r="C294" t="str">
        <f xml:space="preserve"> "002226"</f>
        <v>002226</v>
      </c>
      <c r="D294" t="s">
        <v>272</v>
      </c>
      <c r="E294" t="s">
        <v>26</v>
      </c>
      <c r="F294">
        <v>800</v>
      </c>
      <c r="G294">
        <v>6.96</v>
      </c>
      <c r="H294">
        <v>5568</v>
      </c>
      <c r="I294">
        <v>-5573</v>
      </c>
      <c r="J294">
        <v>4.51</v>
      </c>
      <c r="K294">
        <v>0.49</v>
      </c>
      <c r="L294">
        <v>0</v>
      </c>
      <c r="M294">
        <v>0</v>
      </c>
      <c r="N294">
        <v>1900</v>
      </c>
      <c r="O294">
        <v>7169.96</v>
      </c>
      <c r="P294" s="3">
        <v>103000010603552</v>
      </c>
      <c r="Q294" t="str">
        <f xml:space="preserve"> "0176161559"</f>
        <v>0176161559</v>
      </c>
      <c r="R294" t="s">
        <v>292</v>
      </c>
      <c r="S294" t="s">
        <v>15</v>
      </c>
      <c r="T294" t="s">
        <v>16</v>
      </c>
    </row>
    <row r="295" spans="1:20" x14ac:dyDescent="0.25">
      <c r="A295" s="1">
        <v>43530</v>
      </c>
      <c r="B295" s="2">
        <v>0.40695601851851854</v>
      </c>
      <c r="C295" t="str">
        <f xml:space="preserve"> "000009"</f>
        <v>000009</v>
      </c>
      <c r="D295" t="s">
        <v>278</v>
      </c>
      <c r="E295" t="s">
        <v>19</v>
      </c>
      <c r="F295">
        <v>500</v>
      </c>
      <c r="G295">
        <v>6.23</v>
      </c>
      <c r="H295">
        <v>3115</v>
      </c>
      <c r="I295">
        <v>3106.88</v>
      </c>
      <c r="J295">
        <v>4.7300000000000004</v>
      </c>
      <c r="K295">
        <v>0.27</v>
      </c>
      <c r="L295">
        <v>3.12</v>
      </c>
      <c r="M295">
        <v>0</v>
      </c>
      <c r="N295">
        <v>600</v>
      </c>
      <c r="O295">
        <v>12742.96</v>
      </c>
      <c r="P295" s="3">
        <v>102000005970023</v>
      </c>
      <c r="Q295" t="str">
        <f xml:space="preserve"> "0176161559"</f>
        <v>0176161559</v>
      </c>
      <c r="R295" t="s">
        <v>293</v>
      </c>
      <c r="S295" t="s">
        <v>15</v>
      </c>
      <c r="T295" t="s">
        <v>16</v>
      </c>
    </row>
    <row r="296" spans="1:20" x14ac:dyDescent="0.25">
      <c r="A296" s="1">
        <v>43530</v>
      </c>
      <c r="B296" s="2">
        <v>0.38754629629629633</v>
      </c>
      <c r="C296" t="str">
        <f xml:space="preserve"> "002226"</f>
        <v>002226</v>
      </c>
      <c r="D296" t="s">
        <v>272</v>
      </c>
      <c r="E296" t="s">
        <v>26</v>
      </c>
      <c r="F296">
        <v>1100</v>
      </c>
      <c r="G296">
        <v>7.29</v>
      </c>
      <c r="H296">
        <v>8019</v>
      </c>
      <c r="I296">
        <v>-8024</v>
      </c>
      <c r="J296">
        <v>4.29</v>
      </c>
      <c r="K296">
        <v>0.71</v>
      </c>
      <c r="L296">
        <v>0</v>
      </c>
      <c r="M296">
        <v>0</v>
      </c>
      <c r="N296">
        <v>1100</v>
      </c>
      <c r="O296">
        <v>9636.08</v>
      </c>
      <c r="P296" s="3">
        <v>103000000495019</v>
      </c>
      <c r="Q296" t="str">
        <f xml:space="preserve"> "0176161559"</f>
        <v>0176161559</v>
      </c>
      <c r="R296" t="s">
        <v>294</v>
      </c>
      <c r="S296" t="s">
        <v>15</v>
      </c>
      <c r="T296" t="s">
        <v>16</v>
      </c>
    </row>
    <row r="297" spans="1:20" x14ac:dyDescent="0.25">
      <c r="A297" s="1">
        <v>43530</v>
      </c>
      <c r="B297" s="2">
        <v>0.38708333333333328</v>
      </c>
      <c r="C297" t="str">
        <f xml:space="preserve"> "002600"</f>
        <v>002600</v>
      </c>
      <c r="D297" t="s">
        <v>254</v>
      </c>
      <c r="E297" t="s">
        <v>26</v>
      </c>
      <c r="F297">
        <v>700</v>
      </c>
      <c r="G297">
        <v>7.26</v>
      </c>
      <c r="H297">
        <v>5082</v>
      </c>
      <c r="I297">
        <v>-5087</v>
      </c>
      <c r="J297">
        <v>4.55</v>
      </c>
      <c r="K297">
        <v>0.45</v>
      </c>
      <c r="L297">
        <v>0</v>
      </c>
      <c r="M297">
        <v>0</v>
      </c>
      <c r="N297">
        <v>2200</v>
      </c>
      <c r="O297">
        <v>17660.080000000002</v>
      </c>
      <c r="P297" s="3">
        <v>103000010160663</v>
      </c>
      <c r="Q297" t="str">
        <f xml:space="preserve"> "0176161559"</f>
        <v>0176161559</v>
      </c>
      <c r="R297" t="s">
        <v>295</v>
      </c>
      <c r="S297" t="s">
        <v>15</v>
      </c>
      <c r="T297" t="s">
        <v>16</v>
      </c>
    </row>
    <row r="298" spans="1:20" x14ac:dyDescent="0.25">
      <c r="A298" s="1">
        <v>43529</v>
      </c>
      <c r="B298" s="2">
        <v>0.57114583333333335</v>
      </c>
      <c r="C298" t="str">
        <f xml:space="preserve"> "000983"</f>
        <v>000983</v>
      </c>
      <c r="D298" t="s">
        <v>296</v>
      </c>
      <c r="E298" t="s">
        <v>19</v>
      </c>
      <c r="F298">
        <v>600</v>
      </c>
      <c r="G298">
        <v>6.42</v>
      </c>
      <c r="H298">
        <v>3852</v>
      </c>
      <c r="I298">
        <v>3843.15</v>
      </c>
      <c r="J298">
        <v>4.6500000000000004</v>
      </c>
      <c r="K298">
        <v>0.35</v>
      </c>
      <c r="L298">
        <v>3.85</v>
      </c>
      <c r="M298">
        <v>0</v>
      </c>
      <c r="N298">
        <v>0</v>
      </c>
      <c r="O298">
        <v>4747.08</v>
      </c>
      <c r="P298" s="3">
        <v>102000025504389</v>
      </c>
      <c r="Q298" t="str">
        <f xml:space="preserve"> "0176161559"</f>
        <v>0176161559</v>
      </c>
      <c r="R298" t="s">
        <v>297</v>
      </c>
      <c r="S298" t="s">
        <v>15</v>
      </c>
      <c r="T298" t="s">
        <v>16</v>
      </c>
    </row>
    <row r="299" spans="1:20" x14ac:dyDescent="0.25">
      <c r="A299" s="1">
        <v>43529</v>
      </c>
      <c r="B299" s="2">
        <v>0.39812500000000001</v>
      </c>
      <c r="C299" t="str">
        <f xml:space="preserve"> "600682"</f>
        <v>600682</v>
      </c>
      <c r="D299" t="s">
        <v>280</v>
      </c>
      <c r="E299" t="s">
        <v>26</v>
      </c>
      <c r="F299">
        <v>400</v>
      </c>
      <c r="G299">
        <v>13.48</v>
      </c>
      <c r="H299">
        <v>5392</v>
      </c>
      <c r="I299">
        <v>-5397.11</v>
      </c>
      <c r="J299">
        <v>4.63</v>
      </c>
      <c r="K299">
        <v>0.37</v>
      </c>
      <c r="L299">
        <v>0</v>
      </c>
      <c r="M299">
        <v>0.11</v>
      </c>
      <c r="N299">
        <v>400</v>
      </c>
      <c r="O299">
        <v>903.93</v>
      </c>
      <c r="P299" s="3">
        <v>1087504</v>
      </c>
      <c r="Q299" t="s">
        <v>21</v>
      </c>
      <c r="R299" t="str">
        <f xml:space="preserve"> "1057015566"</f>
        <v>1057015566</v>
      </c>
      <c r="S299" t="s">
        <v>20</v>
      </c>
      <c r="T299" t="s">
        <v>16</v>
      </c>
    </row>
    <row r="300" spans="1:20" x14ac:dyDescent="0.25">
      <c r="A300" s="1">
        <v>43529</v>
      </c>
      <c r="B300" s="2">
        <v>0.38978009259259255</v>
      </c>
      <c r="C300" t="str">
        <f xml:space="preserve"> "002600"</f>
        <v>002600</v>
      </c>
      <c r="D300" t="s">
        <v>254</v>
      </c>
      <c r="E300" t="s">
        <v>26</v>
      </c>
      <c r="F300">
        <v>1500</v>
      </c>
      <c r="G300">
        <v>6.34</v>
      </c>
      <c r="H300">
        <v>9510</v>
      </c>
      <c r="I300">
        <v>-9515</v>
      </c>
      <c r="J300">
        <v>4.16</v>
      </c>
      <c r="K300">
        <v>0.84</v>
      </c>
      <c r="L300">
        <v>0</v>
      </c>
      <c r="M300">
        <v>0</v>
      </c>
      <c r="N300">
        <v>1500</v>
      </c>
      <c r="O300">
        <v>6301.04</v>
      </c>
      <c r="P300" s="3">
        <v>103000000384464</v>
      </c>
      <c r="Q300" t="str">
        <f xml:space="preserve"> "0176161559"</f>
        <v>0176161559</v>
      </c>
      <c r="R300" t="s">
        <v>298</v>
      </c>
      <c r="S300" t="s">
        <v>15</v>
      </c>
      <c r="T300" t="s">
        <v>16</v>
      </c>
    </row>
    <row r="301" spans="1:20" x14ac:dyDescent="0.25">
      <c r="A301" s="1">
        <v>43528</v>
      </c>
      <c r="B301" s="2">
        <v>0.61332175925925925</v>
      </c>
      <c r="C301" t="str">
        <f xml:space="preserve"> "600518"</f>
        <v>600518</v>
      </c>
      <c r="D301" t="s">
        <v>267</v>
      </c>
      <c r="E301" t="s">
        <v>26</v>
      </c>
      <c r="F301">
        <v>500</v>
      </c>
      <c r="G301">
        <v>11.17</v>
      </c>
      <c r="H301">
        <v>5585</v>
      </c>
      <c r="I301">
        <v>-5590.11</v>
      </c>
      <c r="J301">
        <v>4.62</v>
      </c>
      <c r="K301">
        <v>0.38</v>
      </c>
      <c r="L301">
        <v>0</v>
      </c>
      <c r="M301">
        <v>0.11</v>
      </c>
      <c r="N301">
        <v>1500</v>
      </c>
      <c r="O301">
        <v>816.04</v>
      </c>
      <c r="P301" s="3">
        <v>22401488</v>
      </c>
      <c r="Q301" t="s">
        <v>21</v>
      </c>
      <c r="R301" t="str">
        <f xml:space="preserve"> "1057142894"</f>
        <v>1057142894</v>
      </c>
      <c r="S301" t="s">
        <v>20</v>
      </c>
      <c r="T301" t="s">
        <v>16</v>
      </c>
    </row>
    <row r="302" spans="1:20" x14ac:dyDescent="0.25">
      <c r="A302" s="1">
        <v>43528</v>
      </c>
      <c r="B302" s="2">
        <v>0.56752314814814808</v>
      </c>
      <c r="C302" t="str">
        <f xml:space="preserve"> "000895"</f>
        <v>000895</v>
      </c>
      <c r="D302" t="s">
        <v>31</v>
      </c>
      <c r="E302" t="s">
        <v>26</v>
      </c>
      <c r="F302">
        <v>200</v>
      </c>
      <c r="G302">
        <v>25.11</v>
      </c>
      <c r="H302">
        <v>5022</v>
      </c>
      <c r="I302">
        <v>-5027</v>
      </c>
      <c r="J302">
        <v>4.5599999999999996</v>
      </c>
      <c r="K302">
        <v>0.44</v>
      </c>
      <c r="L302">
        <v>0</v>
      </c>
      <c r="M302">
        <v>0</v>
      </c>
      <c r="N302">
        <v>200</v>
      </c>
      <c r="O302">
        <v>6406.15</v>
      </c>
      <c r="P302" s="3">
        <v>103000019902032</v>
      </c>
      <c r="Q302" t="str">
        <f xml:space="preserve"> "0176161559"</f>
        <v>0176161559</v>
      </c>
      <c r="R302" t="s">
        <v>299</v>
      </c>
      <c r="S302" t="s">
        <v>15</v>
      </c>
      <c r="T302" t="s">
        <v>16</v>
      </c>
    </row>
    <row r="303" spans="1:20" x14ac:dyDescent="0.25">
      <c r="A303" s="1">
        <v>43528</v>
      </c>
      <c r="B303" s="2">
        <v>0.5568981481481482</v>
      </c>
      <c r="C303" t="str">
        <f xml:space="preserve"> "600664"</f>
        <v>600664</v>
      </c>
      <c r="D303" t="s">
        <v>285</v>
      </c>
      <c r="E303" t="s">
        <v>26</v>
      </c>
      <c r="F303">
        <v>1000</v>
      </c>
      <c r="G303">
        <v>4.26</v>
      </c>
      <c r="H303">
        <v>4260</v>
      </c>
      <c r="I303">
        <v>-4265.09</v>
      </c>
      <c r="J303">
        <v>4.7</v>
      </c>
      <c r="K303">
        <v>0.3</v>
      </c>
      <c r="L303">
        <v>0</v>
      </c>
      <c r="M303">
        <v>0.09</v>
      </c>
      <c r="N303">
        <v>1000</v>
      </c>
      <c r="O303">
        <v>11433.15</v>
      </c>
      <c r="P303" s="3">
        <v>15388288</v>
      </c>
      <c r="Q303" t="s">
        <v>21</v>
      </c>
      <c r="R303" t="str">
        <f xml:space="preserve"> "1057108033"</f>
        <v>1057108033</v>
      </c>
      <c r="S303" t="s">
        <v>20</v>
      </c>
      <c r="T303" t="s">
        <v>16</v>
      </c>
    </row>
    <row r="304" spans="1:20" x14ac:dyDescent="0.25">
      <c r="A304" s="1">
        <v>43528</v>
      </c>
      <c r="B304" s="2">
        <v>0.54643518518518519</v>
      </c>
      <c r="C304" t="str">
        <f xml:space="preserve"> "600070"</f>
        <v>600070</v>
      </c>
      <c r="D304" t="s">
        <v>300</v>
      </c>
      <c r="E304" t="s">
        <v>19</v>
      </c>
      <c r="F304">
        <v>800</v>
      </c>
      <c r="G304">
        <v>8.0399999999999991</v>
      </c>
      <c r="H304">
        <v>6432</v>
      </c>
      <c r="I304">
        <v>6420.44</v>
      </c>
      <c r="J304">
        <v>4.5599999999999996</v>
      </c>
      <c r="K304">
        <v>0.44</v>
      </c>
      <c r="L304">
        <v>6.43</v>
      </c>
      <c r="M304">
        <v>0.13</v>
      </c>
      <c r="N304">
        <v>0</v>
      </c>
      <c r="O304">
        <v>15698.24</v>
      </c>
      <c r="P304" s="3">
        <v>13996736</v>
      </c>
      <c r="Q304" t="s">
        <v>21</v>
      </c>
      <c r="R304" t="str">
        <f xml:space="preserve"> "1057099474"</f>
        <v>1057099474</v>
      </c>
      <c r="S304" t="s">
        <v>20</v>
      </c>
      <c r="T304" t="s">
        <v>16</v>
      </c>
    </row>
    <row r="305" spans="1:20" x14ac:dyDescent="0.25">
      <c r="A305" s="1">
        <v>43528</v>
      </c>
      <c r="B305" s="2">
        <v>0.54418981481481488</v>
      </c>
      <c r="C305" t="str">
        <f xml:space="preserve"> "600512"</f>
        <v>600512</v>
      </c>
      <c r="D305" t="s">
        <v>301</v>
      </c>
      <c r="E305" t="s">
        <v>19</v>
      </c>
      <c r="F305">
        <v>1800</v>
      </c>
      <c r="G305">
        <v>2.77</v>
      </c>
      <c r="H305">
        <v>4986</v>
      </c>
      <c r="I305">
        <v>4975.91</v>
      </c>
      <c r="J305">
        <v>4.66</v>
      </c>
      <c r="K305">
        <v>0.34</v>
      </c>
      <c r="L305">
        <v>4.99</v>
      </c>
      <c r="M305">
        <v>0.1</v>
      </c>
      <c r="N305">
        <v>0</v>
      </c>
      <c r="O305">
        <v>9277.7999999999993</v>
      </c>
      <c r="P305" s="3">
        <v>13664644</v>
      </c>
      <c r="Q305" t="s">
        <v>21</v>
      </c>
      <c r="R305" t="str">
        <f xml:space="preserve"> "1057097565"</f>
        <v>1057097565</v>
      </c>
      <c r="S305" t="s">
        <v>20</v>
      </c>
      <c r="T305" t="s">
        <v>16</v>
      </c>
    </row>
    <row r="306" spans="1:20" x14ac:dyDescent="0.25">
      <c r="A306" s="1">
        <v>43528</v>
      </c>
      <c r="B306" s="2">
        <v>0.54246527777777775</v>
      </c>
      <c r="C306" t="str">
        <f xml:space="preserve"> "002547"</f>
        <v>002547</v>
      </c>
      <c r="D306" t="s">
        <v>274</v>
      </c>
      <c r="E306" t="s">
        <v>26</v>
      </c>
      <c r="F306">
        <v>400</v>
      </c>
      <c r="G306">
        <v>9.0500000000000007</v>
      </c>
      <c r="H306">
        <v>3620</v>
      </c>
      <c r="I306">
        <v>-3625</v>
      </c>
      <c r="J306">
        <v>4.68</v>
      </c>
      <c r="K306">
        <v>0.32</v>
      </c>
      <c r="L306">
        <v>0</v>
      </c>
      <c r="M306">
        <v>0</v>
      </c>
      <c r="N306">
        <v>900</v>
      </c>
      <c r="O306">
        <v>4301.8900000000003</v>
      </c>
      <c r="P306" s="3">
        <v>104000016188338</v>
      </c>
      <c r="Q306" t="str">
        <f xml:space="preserve"> "0176161559"</f>
        <v>0176161559</v>
      </c>
      <c r="R306" t="s">
        <v>302</v>
      </c>
      <c r="S306" t="s">
        <v>15</v>
      </c>
      <c r="T306" t="s">
        <v>16</v>
      </c>
    </row>
    <row r="307" spans="1:20" x14ac:dyDescent="0.25">
      <c r="A307" s="1">
        <v>43528</v>
      </c>
      <c r="B307" s="2">
        <v>0.46738425925925925</v>
      </c>
      <c r="C307" t="str">
        <f xml:space="preserve"> "600895"</f>
        <v>600895</v>
      </c>
      <c r="D307" t="s">
        <v>283</v>
      </c>
      <c r="E307" t="s">
        <v>26</v>
      </c>
      <c r="F307">
        <v>200</v>
      </c>
      <c r="G307">
        <v>19.149999999999999</v>
      </c>
      <c r="H307">
        <v>3830</v>
      </c>
      <c r="I307">
        <v>-3835.08</v>
      </c>
      <c r="J307">
        <v>4.7300000000000004</v>
      </c>
      <c r="K307">
        <v>0.27</v>
      </c>
      <c r="L307">
        <v>0</v>
      </c>
      <c r="M307">
        <v>0.08</v>
      </c>
      <c r="N307">
        <v>200</v>
      </c>
      <c r="O307">
        <v>7926.89</v>
      </c>
      <c r="P307" s="3">
        <v>11589617</v>
      </c>
      <c r="Q307" t="s">
        <v>21</v>
      </c>
      <c r="R307" t="str">
        <f xml:space="preserve"> "1057082235"</f>
        <v>1057082235</v>
      </c>
      <c r="S307" t="s">
        <v>20</v>
      </c>
      <c r="T307" t="s">
        <v>16</v>
      </c>
    </row>
    <row r="308" spans="1:20" x14ac:dyDescent="0.25">
      <c r="A308" s="1">
        <v>43528</v>
      </c>
      <c r="B308" s="2">
        <v>0.40858796296296296</v>
      </c>
      <c r="C308" t="str">
        <f xml:space="preserve"> "000983"</f>
        <v>000983</v>
      </c>
      <c r="D308" t="s">
        <v>296</v>
      </c>
      <c r="E308" t="s">
        <v>26</v>
      </c>
      <c r="F308">
        <v>600</v>
      </c>
      <c r="G308">
        <v>6.32</v>
      </c>
      <c r="H308">
        <v>3792</v>
      </c>
      <c r="I308">
        <v>-3797</v>
      </c>
      <c r="J308">
        <v>4.66</v>
      </c>
      <c r="K308">
        <v>0.34</v>
      </c>
      <c r="L308">
        <v>0</v>
      </c>
      <c r="M308">
        <v>0</v>
      </c>
      <c r="N308">
        <v>600</v>
      </c>
      <c r="O308">
        <v>11761.97</v>
      </c>
      <c r="P308" s="3">
        <v>101000005203969</v>
      </c>
      <c r="Q308" t="str">
        <f xml:space="preserve"> "0176161559"</f>
        <v>0176161559</v>
      </c>
      <c r="R308" t="s">
        <v>303</v>
      </c>
      <c r="S308" t="s">
        <v>15</v>
      </c>
      <c r="T308" t="s">
        <v>16</v>
      </c>
    </row>
    <row r="309" spans="1:20" x14ac:dyDescent="0.25">
      <c r="A309" s="1">
        <v>43528</v>
      </c>
      <c r="B309" s="2">
        <v>0.39770833333333333</v>
      </c>
      <c r="C309" t="str">
        <f xml:space="preserve"> "600518"</f>
        <v>600518</v>
      </c>
      <c r="D309" t="s">
        <v>267</v>
      </c>
      <c r="E309" t="s">
        <v>26</v>
      </c>
      <c r="F309">
        <v>500</v>
      </c>
      <c r="G309">
        <v>10.95</v>
      </c>
      <c r="H309">
        <v>5475</v>
      </c>
      <c r="I309">
        <v>-5480.11</v>
      </c>
      <c r="J309">
        <v>4.62</v>
      </c>
      <c r="K309">
        <v>0.38</v>
      </c>
      <c r="L309">
        <v>0</v>
      </c>
      <c r="M309">
        <v>0.11</v>
      </c>
      <c r="N309">
        <v>1000</v>
      </c>
      <c r="O309">
        <v>15558.97</v>
      </c>
      <c r="P309" s="3">
        <v>1169746</v>
      </c>
      <c r="Q309" t="s">
        <v>21</v>
      </c>
      <c r="R309" t="str">
        <f xml:space="preserve"> "1057015773"</f>
        <v>1057015773</v>
      </c>
      <c r="S309" t="s">
        <v>20</v>
      </c>
      <c r="T309" t="s">
        <v>16</v>
      </c>
    </row>
    <row r="310" spans="1:20" x14ac:dyDescent="0.25">
      <c r="A310" s="1">
        <v>43525</v>
      </c>
      <c r="B310" s="2">
        <v>0.54348379629629628</v>
      </c>
      <c r="C310" t="str">
        <f xml:space="preserve"> "000338"</f>
        <v>000338</v>
      </c>
      <c r="D310" t="s">
        <v>33</v>
      </c>
      <c r="E310" t="s">
        <v>19</v>
      </c>
      <c r="F310">
        <v>100</v>
      </c>
      <c r="G310">
        <v>9.8800000000000008</v>
      </c>
      <c r="H310">
        <v>988</v>
      </c>
      <c r="I310">
        <v>982.01</v>
      </c>
      <c r="J310">
        <v>4.91</v>
      </c>
      <c r="K310">
        <v>0.09</v>
      </c>
      <c r="L310">
        <v>0.99</v>
      </c>
      <c r="M310">
        <v>0</v>
      </c>
      <c r="N310">
        <v>0</v>
      </c>
      <c r="O310">
        <v>1039.08</v>
      </c>
      <c r="P310" s="3">
        <v>102000013673781</v>
      </c>
      <c r="Q310" t="str">
        <f xml:space="preserve"> "0176161559"</f>
        <v>0176161559</v>
      </c>
      <c r="R310" t="s">
        <v>304</v>
      </c>
      <c r="S310" t="s">
        <v>15</v>
      </c>
      <c r="T310" t="s">
        <v>16</v>
      </c>
    </row>
    <row r="311" spans="1:20" x14ac:dyDescent="0.25">
      <c r="A311" s="1">
        <v>43525</v>
      </c>
      <c r="B311" s="2">
        <v>0.54203703703703698</v>
      </c>
      <c r="C311" t="str">
        <f xml:space="preserve"> "600518"</f>
        <v>600518</v>
      </c>
      <c r="D311" t="s">
        <v>267</v>
      </c>
      <c r="E311" t="s">
        <v>26</v>
      </c>
      <c r="F311">
        <v>500</v>
      </c>
      <c r="G311">
        <v>10.84</v>
      </c>
      <c r="H311">
        <v>5420</v>
      </c>
      <c r="I311">
        <v>-5425.11</v>
      </c>
      <c r="J311">
        <v>4.63</v>
      </c>
      <c r="K311">
        <v>0.37</v>
      </c>
      <c r="L311">
        <v>0</v>
      </c>
      <c r="M311">
        <v>0.11</v>
      </c>
      <c r="N311">
        <v>500</v>
      </c>
      <c r="O311">
        <v>57.07</v>
      </c>
      <c r="P311" s="3">
        <v>10354609</v>
      </c>
      <c r="Q311" t="s">
        <v>21</v>
      </c>
      <c r="R311" t="str">
        <f xml:space="preserve"> "1057073594"</f>
        <v>1057073594</v>
      </c>
      <c r="S311" t="s">
        <v>20</v>
      </c>
      <c r="T311" t="s">
        <v>16</v>
      </c>
    </row>
    <row r="312" spans="1:20" x14ac:dyDescent="0.25">
      <c r="A312" s="1">
        <v>43524</v>
      </c>
      <c r="B312" s="2">
        <v>0.61630787037037038</v>
      </c>
      <c r="C312" t="str">
        <f xml:space="preserve"> "002516"</f>
        <v>002516</v>
      </c>
      <c r="D312" t="s">
        <v>268</v>
      </c>
      <c r="E312" t="s">
        <v>26</v>
      </c>
      <c r="F312">
        <v>900</v>
      </c>
      <c r="G312">
        <v>3.29</v>
      </c>
      <c r="H312">
        <v>2961</v>
      </c>
      <c r="I312">
        <v>-2966</v>
      </c>
      <c r="J312">
        <v>4.74</v>
      </c>
      <c r="K312">
        <v>0.26</v>
      </c>
      <c r="L312">
        <v>0</v>
      </c>
      <c r="M312">
        <v>0</v>
      </c>
      <c r="N312">
        <v>900</v>
      </c>
      <c r="O312">
        <v>82.18</v>
      </c>
      <c r="P312" s="3">
        <v>103000019914663</v>
      </c>
      <c r="Q312" t="str">
        <f xml:space="preserve"> "0176161559"</f>
        <v>0176161559</v>
      </c>
      <c r="R312" t="s">
        <v>305</v>
      </c>
      <c r="S312" t="s">
        <v>15</v>
      </c>
      <c r="T312" t="s">
        <v>16</v>
      </c>
    </row>
    <row r="313" spans="1:20" x14ac:dyDescent="0.25">
      <c r="A313" s="1">
        <v>43524</v>
      </c>
      <c r="B313" s="2">
        <v>0.6103587962962963</v>
      </c>
      <c r="C313" t="str">
        <f xml:space="preserve"> "600545"</f>
        <v>600545</v>
      </c>
      <c r="D313" t="s">
        <v>282</v>
      </c>
      <c r="E313" t="s">
        <v>26</v>
      </c>
      <c r="F313">
        <v>300</v>
      </c>
      <c r="G313">
        <v>7.85</v>
      </c>
      <c r="H313">
        <v>2355</v>
      </c>
      <c r="I313">
        <v>-2360.0500000000002</v>
      </c>
      <c r="J313">
        <v>4.84</v>
      </c>
      <c r="K313">
        <v>0.16</v>
      </c>
      <c r="L313">
        <v>0</v>
      </c>
      <c r="M313">
        <v>0.05</v>
      </c>
      <c r="N313">
        <v>300</v>
      </c>
      <c r="O313">
        <v>3048.18</v>
      </c>
      <c r="P313" s="3">
        <v>15548605</v>
      </c>
      <c r="Q313" t="s">
        <v>21</v>
      </c>
      <c r="R313" t="str">
        <f xml:space="preserve"> "1057110844"</f>
        <v>1057110844</v>
      </c>
      <c r="S313" t="s">
        <v>20</v>
      </c>
      <c r="T313" t="s">
        <v>16</v>
      </c>
    </row>
    <row r="314" spans="1:20" x14ac:dyDescent="0.25">
      <c r="A314" s="1">
        <v>43524</v>
      </c>
      <c r="B314" s="2">
        <v>0.6050578703703704</v>
      </c>
      <c r="C314" t="str">
        <f xml:space="preserve"> "002384"</f>
        <v>002384</v>
      </c>
      <c r="D314" t="s">
        <v>235</v>
      </c>
      <c r="E314" t="s">
        <v>26</v>
      </c>
      <c r="F314">
        <v>300</v>
      </c>
      <c r="G314">
        <v>15.99</v>
      </c>
      <c r="H314">
        <v>4797</v>
      </c>
      <c r="I314">
        <v>-4802</v>
      </c>
      <c r="J314">
        <v>4.57</v>
      </c>
      <c r="K314">
        <v>0.43</v>
      </c>
      <c r="L314">
        <v>0</v>
      </c>
      <c r="M314">
        <v>0</v>
      </c>
      <c r="N314">
        <v>300</v>
      </c>
      <c r="O314">
        <v>5408.23</v>
      </c>
      <c r="P314" s="3">
        <v>102000018577418</v>
      </c>
      <c r="Q314" t="str">
        <f xml:space="preserve"> "0176161559"</f>
        <v>0176161559</v>
      </c>
      <c r="R314" t="s">
        <v>306</v>
      </c>
      <c r="S314" t="s">
        <v>15</v>
      </c>
      <c r="T314" t="s">
        <v>16</v>
      </c>
    </row>
    <row r="315" spans="1:20" x14ac:dyDescent="0.25">
      <c r="A315" s="1">
        <v>43524</v>
      </c>
      <c r="B315" s="2">
        <v>0.60083333333333333</v>
      </c>
      <c r="C315" t="str">
        <f xml:space="preserve"> "002456"</f>
        <v>002456</v>
      </c>
      <c r="D315" t="s">
        <v>239</v>
      </c>
      <c r="E315" t="s">
        <v>26</v>
      </c>
      <c r="F315">
        <v>300</v>
      </c>
      <c r="G315">
        <v>13.59</v>
      </c>
      <c r="H315">
        <v>4077</v>
      </c>
      <c r="I315">
        <v>-4082</v>
      </c>
      <c r="J315">
        <v>4.6399999999999997</v>
      </c>
      <c r="K315">
        <v>0.36</v>
      </c>
      <c r="L315">
        <v>0</v>
      </c>
      <c r="M315">
        <v>0</v>
      </c>
      <c r="N315">
        <v>700</v>
      </c>
      <c r="O315">
        <v>10210.23</v>
      </c>
      <c r="P315" s="3">
        <v>102000018328382</v>
      </c>
      <c r="Q315" t="str">
        <f xml:space="preserve"> "0176161559"</f>
        <v>0176161559</v>
      </c>
      <c r="R315" t="s">
        <v>307</v>
      </c>
      <c r="S315" t="s">
        <v>15</v>
      </c>
      <c r="T315" t="s">
        <v>16</v>
      </c>
    </row>
    <row r="316" spans="1:20" x14ac:dyDescent="0.25">
      <c r="A316" s="1">
        <v>43524</v>
      </c>
      <c r="B316" s="2">
        <v>0.59994212962962956</v>
      </c>
      <c r="C316" t="str">
        <f xml:space="preserve"> "600518"</f>
        <v>600518</v>
      </c>
      <c r="D316" t="s">
        <v>267</v>
      </c>
      <c r="E316" t="s">
        <v>19</v>
      </c>
      <c r="F316">
        <v>500</v>
      </c>
      <c r="G316">
        <v>10.06</v>
      </c>
      <c r="H316">
        <v>5030</v>
      </c>
      <c r="I316">
        <v>5019.87</v>
      </c>
      <c r="J316">
        <v>4.66</v>
      </c>
      <c r="K316">
        <v>0.34</v>
      </c>
      <c r="L316">
        <v>5.03</v>
      </c>
      <c r="M316">
        <v>0.1</v>
      </c>
      <c r="N316">
        <v>0</v>
      </c>
      <c r="O316">
        <v>14292.23</v>
      </c>
      <c r="P316" s="3">
        <v>14667249</v>
      </c>
      <c r="Q316" t="s">
        <v>21</v>
      </c>
      <c r="R316" t="str">
        <f xml:space="preserve"> "1057106378"</f>
        <v>1057106378</v>
      </c>
      <c r="S316" t="s">
        <v>20</v>
      </c>
      <c r="T316" t="s">
        <v>16</v>
      </c>
    </row>
    <row r="317" spans="1:20" x14ac:dyDescent="0.25">
      <c r="A317" s="1">
        <v>43523</v>
      </c>
      <c r="B317" s="2">
        <v>0.62439814814814809</v>
      </c>
      <c r="C317" t="str">
        <f xml:space="preserve"> "000338"</f>
        <v>000338</v>
      </c>
      <c r="D317" t="s">
        <v>33</v>
      </c>
      <c r="E317" t="s">
        <v>26</v>
      </c>
      <c r="F317">
        <v>100</v>
      </c>
      <c r="G317">
        <v>9.48</v>
      </c>
      <c r="H317">
        <v>948</v>
      </c>
      <c r="I317">
        <v>-953</v>
      </c>
      <c r="J317">
        <v>4.91</v>
      </c>
      <c r="K317">
        <v>0.09</v>
      </c>
      <c r="L317">
        <v>0</v>
      </c>
      <c r="M317">
        <v>0</v>
      </c>
      <c r="N317">
        <v>100</v>
      </c>
      <c r="O317">
        <v>272.36</v>
      </c>
      <c r="P317" s="3">
        <v>104000026234260</v>
      </c>
      <c r="Q317" t="str">
        <f xml:space="preserve"> "0176161559"</f>
        <v>0176161559</v>
      </c>
      <c r="R317" t="s">
        <v>308</v>
      </c>
      <c r="S317" t="s">
        <v>15</v>
      </c>
      <c r="T317" t="s">
        <v>16</v>
      </c>
    </row>
    <row r="318" spans="1:20" x14ac:dyDescent="0.25">
      <c r="A318" s="1">
        <v>43523</v>
      </c>
      <c r="B318" s="2">
        <v>0.62200231481481483</v>
      </c>
      <c r="C318" t="str">
        <f xml:space="preserve"> "000725"</f>
        <v>000725</v>
      </c>
      <c r="D318" t="s">
        <v>287</v>
      </c>
      <c r="E318" t="s">
        <v>26</v>
      </c>
      <c r="F318">
        <v>800</v>
      </c>
      <c r="G318">
        <v>4.1500000000000004</v>
      </c>
      <c r="H318">
        <v>3320</v>
      </c>
      <c r="I318">
        <v>-3325</v>
      </c>
      <c r="J318">
        <v>4.7</v>
      </c>
      <c r="K318">
        <v>0.3</v>
      </c>
      <c r="L318">
        <v>0</v>
      </c>
      <c r="M318">
        <v>0</v>
      </c>
      <c r="N318">
        <v>800</v>
      </c>
      <c r="O318">
        <v>1225.3599999999999</v>
      </c>
      <c r="P318" s="3">
        <v>101000027661269</v>
      </c>
      <c r="Q318" t="str">
        <f xml:space="preserve"> "0176161559"</f>
        <v>0176161559</v>
      </c>
      <c r="R318" t="s">
        <v>309</v>
      </c>
      <c r="S318" t="s">
        <v>15</v>
      </c>
      <c r="T318" t="s">
        <v>16</v>
      </c>
    </row>
    <row r="319" spans="1:20" x14ac:dyDescent="0.25">
      <c r="A319" s="1">
        <v>43523</v>
      </c>
      <c r="B319" s="2">
        <v>0.62054398148148149</v>
      </c>
      <c r="C319" t="str">
        <f xml:space="preserve"> "600518"</f>
        <v>600518</v>
      </c>
      <c r="D319" t="s">
        <v>267</v>
      </c>
      <c r="E319" t="s">
        <v>26</v>
      </c>
      <c r="F319">
        <v>200</v>
      </c>
      <c r="G319">
        <v>9.64</v>
      </c>
      <c r="H319">
        <v>1928</v>
      </c>
      <c r="I319">
        <v>-1933.04</v>
      </c>
      <c r="J319">
        <v>4.87</v>
      </c>
      <c r="K319">
        <v>0.13</v>
      </c>
      <c r="L319">
        <v>0</v>
      </c>
      <c r="M319">
        <v>0.04</v>
      </c>
      <c r="N319">
        <v>500</v>
      </c>
      <c r="O319">
        <v>4550.3599999999997</v>
      </c>
      <c r="P319" s="3">
        <v>21448534</v>
      </c>
      <c r="Q319" t="s">
        <v>21</v>
      </c>
      <c r="R319" t="str">
        <f xml:space="preserve"> "1057132959"</f>
        <v>1057132959</v>
      </c>
      <c r="S319" t="s">
        <v>20</v>
      </c>
      <c r="T319" t="s">
        <v>16</v>
      </c>
    </row>
    <row r="320" spans="1:20" x14ac:dyDescent="0.25">
      <c r="A320" s="1">
        <v>43523</v>
      </c>
      <c r="B320" s="2">
        <v>0.55677083333333333</v>
      </c>
      <c r="C320" t="str">
        <f xml:space="preserve"> "600677"</f>
        <v>600677</v>
      </c>
      <c r="D320" t="s">
        <v>310</v>
      </c>
      <c r="E320" t="s">
        <v>19</v>
      </c>
      <c r="F320">
        <v>100</v>
      </c>
      <c r="G320">
        <v>15.72</v>
      </c>
      <c r="H320">
        <v>1572</v>
      </c>
      <c r="I320">
        <v>1565.4</v>
      </c>
      <c r="J320">
        <v>4.8899999999999997</v>
      </c>
      <c r="K320">
        <v>0.11</v>
      </c>
      <c r="L320">
        <v>1.57</v>
      </c>
      <c r="M320">
        <v>0.03</v>
      </c>
      <c r="N320">
        <v>0</v>
      </c>
      <c r="O320">
        <v>6483.4</v>
      </c>
      <c r="P320" s="3">
        <v>13545856</v>
      </c>
      <c r="Q320" t="s">
        <v>21</v>
      </c>
      <c r="R320" t="str">
        <f xml:space="preserve"> "1057096929"</f>
        <v>1057096929</v>
      </c>
      <c r="S320" t="s">
        <v>20</v>
      </c>
      <c r="T320" t="s">
        <v>16</v>
      </c>
    </row>
    <row r="321" spans="1:20" x14ac:dyDescent="0.25">
      <c r="A321" s="1">
        <v>43523</v>
      </c>
      <c r="B321" s="2">
        <v>0.55390046296296302</v>
      </c>
      <c r="C321" t="str">
        <f xml:space="preserve"> "000636"</f>
        <v>000636</v>
      </c>
      <c r="D321" t="s">
        <v>180</v>
      </c>
      <c r="E321" t="s">
        <v>19</v>
      </c>
      <c r="F321">
        <v>300</v>
      </c>
      <c r="G321">
        <v>14.67</v>
      </c>
      <c r="H321">
        <v>4401</v>
      </c>
      <c r="I321">
        <v>4391.6000000000004</v>
      </c>
      <c r="J321">
        <v>4.6100000000000003</v>
      </c>
      <c r="K321">
        <v>0.39</v>
      </c>
      <c r="L321">
        <v>4.4000000000000004</v>
      </c>
      <c r="M321">
        <v>0</v>
      </c>
      <c r="N321">
        <v>200</v>
      </c>
      <c r="O321">
        <v>4918</v>
      </c>
      <c r="P321" s="3">
        <v>103000016777576</v>
      </c>
      <c r="Q321" t="str">
        <f xml:space="preserve"> "0176161559"</f>
        <v>0176161559</v>
      </c>
      <c r="R321" t="s">
        <v>311</v>
      </c>
      <c r="S321" t="s">
        <v>15</v>
      </c>
      <c r="T321" t="s">
        <v>16</v>
      </c>
    </row>
    <row r="322" spans="1:20" x14ac:dyDescent="0.25">
      <c r="A322" s="1">
        <v>43523</v>
      </c>
      <c r="B322" s="2">
        <v>0.55333333333333334</v>
      </c>
      <c r="C322" t="str">
        <f xml:space="preserve"> "002547"</f>
        <v>002547</v>
      </c>
      <c r="D322" t="s">
        <v>274</v>
      </c>
      <c r="E322" t="s">
        <v>26</v>
      </c>
      <c r="F322">
        <v>500</v>
      </c>
      <c r="G322">
        <v>8.2899999999999991</v>
      </c>
      <c r="H322">
        <v>4145</v>
      </c>
      <c r="I322">
        <v>-4150</v>
      </c>
      <c r="J322">
        <v>4.6399999999999997</v>
      </c>
      <c r="K322">
        <v>0.36</v>
      </c>
      <c r="L322">
        <v>0</v>
      </c>
      <c r="M322">
        <v>0</v>
      </c>
      <c r="N322">
        <v>500</v>
      </c>
      <c r="O322">
        <v>526.4</v>
      </c>
      <c r="P322" s="3" t="s">
        <v>322</v>
      </c>
      <c r="Q322" t="str">
        <f xml:space="preserve"> "0176161559"</f>
        <v>0176161559</v>
      </c>
      <c r="R322" t="s">
        <v>312</v>
      </c>
      <c r="S322" t="s">
        <v>15</v>
      </c>
      <c r="T322" t="s">
        <v>16</v>
      </c>
    </row>
    <row r="323" spans="1:20" x14ac:dyDescent="0.25">
      <c r="A323" s="1">
        <v>43523</v>
      </c>
      <c r="B323" s="2">
        <v>0.55027777777777775</v>
      </c>
      <c r="C323" t="str">
        <f xml:space="preserve"> "000009"</f>
        <v>000009</v>
      </c>
      <c r="D323" t="s">
        <v>278</v>
      </c>
      <c r="E323" t="s">
        <v>26</v>
      </c>
      <c r="F323">
        <v>500</v>
      </c>
      <c r="G323">
        <v>5.3</v>
      </c>
      <c r="H323">
        <v>2650</v>
      </c>
      <c r="I323">
        <v>-2655</v>
      </c>
      <c r="J323">
        <v>4.7699999999999996</v>
      </c>
      <c r="K323">
        <v>0.23</v>
      </c>
      <c r="L323">
        <v>0</v>
      </c>
      <c r="M323">
        <v>0</v>
      </c>
      <c r="N323">
        <v>1100</v>
      </c>
      <c r="O323">
        <v>4676.3999999999996</v>
      </c>
      <c r="P323" s="3">
        <v>103000016800077</v>
      </c>
      <c r="Q323" t="str">
        <f xml:space="preserve"> "0176161559"</f>
        <v>0176161559</v>
      </c>
      <c r="R323" t="s">
        <v>313</v>
      </c>
      <c r="S323" t="s">
        <v>15</v>
      </c>
      <c r="T323" t="s">
        <v>16</v>
      </c>
    </row>
    <row r="324" spans="1:20" x14ac:dyDescent="0.25">
      <c r="A324" s="1">
        <v>43523</v>
      </c>
      <c r="B324" s="2">
        <v>0.54972222222222222</v>
      </c>
      <c r="C324" t="str">
        <f xml:space="preserve"> "600518"</f>
        <v>600518</v>
      </c>
      <c r="D324" t="s">
        <v>267</v>
      </c>
      <c r="E324" t="s">
        <v>19</v>
      </c>
      <c r="F324">
        <v>500</v>
      </c>
      <c r="G324">
        <v>9.7899999999999991</v>
      </c>
      <c r="H324">
        <v>4895</v>
      </c>
      <c r="I324">
        <v>4885</v>
      </c>
      <c r="J324">
        <v>4.66</v>
      </c>
      <c r="K324">
        <v>0.34</v>
      </c>
      <c r="L324">
        <v>4.9000000000000004</v>
      </c>
      <c r="M324">
        <v>0.1</v>
      </c>
      <c r="N324">
        <v>300</v>
      </c>
      <c r="O324">
        <v>7331.4</v>
      </c>
      <c r="P324" s="3" t="s">
        <v>323</v>
      </c>
      <c r="Q324" t="s">
        <v>21</v>
      </c>
      <c r="R324" t="str">
        <f xml:space="preserve"> "1057092885"</f>
        <v>1057092885</v>
      </c>
      <c r="S324" t="s">
        <v>20</v>
      </c>
      <c r="T324" t="s">
        <v>16</v>
      </c>
    </row>
    <row r="325" spans="1:20" x14ac:dyDescent="0.25">
      <c r="A325" s="1">
        <v>43523</v>
      </c>
      <c r="B325" s="2">
        <v>0.54731481481481481</v>
      </c>
      <c r="C325" t="str">
        <f xml:space="preserve"> "600070"</f>
        <v>600070</v>
      </c>
      <c r="D325" t="s">
        <v>300</v>
      </c>
      <c r="E325" t="s">
        <v>26</v>
      </c>
      <c r="F325">
        <v>800</v>
      </c>
      <c r="G325">
        <v>8.02</v>
      </c>
      <c r="H325">
        <v>6416</v>
      </c>
      <c r="I325">
        <v>-6421.13</v>
      </c>
      <c r="J325">
        <v>4.5599999999999996</v>
      </c>
      <c r="K325">
        <v>0.44</v>
      </c>
      <c r="L325">
        <v>0</v>
      </c>
      <c r="M325">
        <v>0.13</v>
      </c>
      <c r="N325">
        <v>800</v>
      </c>
      <c r="O325">
        <v>2446.4</v>
      </c>
      <c r="P325" s="3">
        <v>12479294</v>
      </c>
      <c r="Q325" t="s">
        <v>21</v>
      </c>
      <c r="R325" t="str">
        <f xml:space="preserve"> "1057091660"</f>
        <v>1057091660</v>
      </c>
      <c r="S325" t="s">
        <v>20</v>
      </c>
      <c r="T325" t="s">
        <v>16</v>
      </c>
    </row>
    <row r="326" spans="1:20" x14ac:dyDescent="0.25">
      <c r="A326" s="1">
        <v>43523</v>
      </c>
      <c r="B326" s="2">
        <v>0.54679398148148151</v>
      </c>
      <c r="C326" t="str">
        <f xml:space="preserve"> "600512"</f>
        <v>600512</v>
      </c>
      <c r="D326" t="s">
        <v>301</v>
      </c>
      <c r="E326" t="s">
        <v>26</v>
      </c>
      <c r="F326">
        <v>1800</v>
      </c>
      <c r="G326">
        <v>2.86</v>
      </c>
      <c r="H326">
        <v>5148</v>
      </c>
      <c r="I326">
        <v>-5153.1000000000004</v>
      </c>
      <c r="J326">
        <v>4.6500000000000004</v>
      </c>
      <c r="K326">
        <v>0.35</v>
      </c>
      <c r="L326">
        <v>0</v>
      </c>
      <c r="M326">
        <v>0.1</v>
      </c>
      <c r="N326">
        <v>1800</v>
      </c>
      <c r="O326">
        <v>8867.5300000000007</v>
      </c>
      <c r="P326" s="3" t="s">
        <v>324</v>
      </c>
      <c r="Q326" t="s">
        <v>21</v>
      </c>
      <c r="R326" t="str">
        <f xml:space="preserve"> "1057091403"</f>
        <v>1057091403</v>
      </c>
      <c r="S326" t="s">
        <v>20</v>
      </c>
      <c r="T326" t="s">
        <v>16</v>
      </c>
    </row>
    <row r="327" spans="1:20" x14ac:dyDescent="0.25">
      <c r="A327" s="1">
        <v>43523</v>
      </c>
      <c r="B327" s="2">
        <v>0.5461111111111111</v>
      </c>
      <c r="C327" t="str">
        <f xml:space="preserve"> "600518"</f>
        <v>600518</v>
      </c>
      <c r="D327" t="s">
        <v>267</v>
      </c>
      <c r="E327" t="s">
        <v>19</v>
      </c>
      <c r="F327">
        <v>1000</v>
      </c>
      <c r="G327">
        <v>9.76</v>
      </c>
      <c r="H327">
        <v>9760</v>
      </c>
      <c r="I327">
        <v>9745.0400000000009</v>
      </c>
      <c r="J327">
        <v>4.32</v>
      </c>
      <c r="K327">
        <v>0.68</v>
      </c>
      <c r="L327">
        <v>9.76</v>
      </c>
      <c r="M327">
        <v>0.2</v>
      </c>
      <c r="N327">
        <v>800</v>
      </c>
      <c r="O327">
        <v>14020.63</v>
      </c>
      <c r="P327" s="3">
        <v>12377773</v>
      </c>
      <c r="Q327" t="s">
        <v>21</v>
      </c>
      <c r="R327" t="str">
        <f xml:space="preserve"> "1057091066"</f>
        <v>1057091066</v>
      </c>
      <c r="S327" t="s">
        <v>20</v>
      </c>
      <c r="T327" t="s">
        <v>16</v>
      </c>
    </row>
    <row r="328" spans="1:20" x14ac:dyDescent="0.25">
      <c r="A328" s="1">
        <v>43523</v>
      </c>
      <c r="B328" s="2">
        <v>0.47583333333333333</v>
      </c>
      <c r="C328" t="str">
        <f xml:space="preserve"> "600487"</f>
        <v>600487</v>
      </c>
      <c r="D328" t="s">
        <v>241</v>
      </c>
      <c r="E328" t="s">
        <v>26</v>
      </c>
      <c r="F328">
        <v>600</v>
      </c>
      <c r="G328">
        <v>21.98</v>
      </c>
      <c r="H328">
        <v>13188</v>
      </c>
      <c r="I328">
        <v>-13193.26</v>
      </c>
      <c r="J328">
        <v>4.09</v>
      </c>
      <c r="K328">
        <v>0.91</v>
      </c>
      <c r="L328">
        <v>0</v>
      </c>
      <c r="M328">
        <v>0.26</v>
      </c>
      <c r="N328">
        <v>600</v>
      </c>
      <c r="O328">
        <v>4275.59</v>
      </c>
      <c r="P328" s="3" t="s">
        <v>325</v>
      </c>
      <c r="Q328" t="s">
        <v>21</v>
      </c>
      <c r="R328" t="str">
        <f xml:space="preserve"> "1057085189"</f>
        <v>1057085189</v>
      </c>
      <c r="S328" t="s">
        <v>20</v>
      </c>
      <c r="T328" t="s">
        <v>16</v>
      </c>
    </row>
    <row r="329" spans="1:20" x14ac:dyDescent="0.25">
      <c r="A329" s="1">
        <v>43523</v>
      </c>
      <c r="B329" s="2">
        <v>0.47543981481481484</v>
      </c>
      <c r="C329" t="str">
        <f xml:space="preserve"> "000636"</f>
        <v>000636</v>
      </c>
      <c r="D329" t="s">
        <v>180</v>
      </c>
      <c r="E329" t="s">
        <v>19</v>
      </c>
      <c r="F329">
        <v>600</v>
      </c>
      <c r="G329">
        <v>14.6</v>
      </c>
      <c r="H329">
        <v>8760</v>
      </c>
      <c r="I329">
        <v>8746.24</v>
      </c>
      <c r="J329">
        <v>4.22</v>
      </c>
      <c r="K329">
        <v>0.78</v>
      </c>
      <c r="L329">
        <v>8.76</v>
      </c>
      <c r="M329">
        <v>0</v>
      </c>
      <c r="N329">
        <v>500</v>
      </c>
      <c r="O329">
        <v>17468.849999999999</v>
      </c>
      <c r="P329" s="3">
        <v>103000014959776</v>
      </c>
      <c r="Q329" t="str">
        <f xml:space="preserve"> "0176161559"</f>
        <v>0176161559</v>
      </c>
      <c r="R329" t="s">
        <v>314</v>
      </c>
      <c r="S329" t="s">
        <v>15</v>
      </c>
      <c r="T329" t="s">
        <v>16</v>
      </c>
    </row>
    <row r="330" spans="1:20" x14ac:dyDescent="0.25">
      <c r="A330" s="1">
        <v>43523</v>
      </c>
      <c r="B330" s="2">
        <v>0.46361111111111114</v>
      </c>
      <c r="C330" t="str">
        <f xml:space="preserve"> "002456"</f>
        <v>002456</v>
      </c>
      <c r="D330" t="s">
        <v>239</v>
      </c>
      <c r="E330" t="s">
        <v>26</v>
      </c>
      <c r="F330">
        <v>100</v>
      </c>
      <c r="G330">
        <v>14.25</v>
      </c>
      <c r="H330">
        <v>1425</v>
      </c>
      <c r="I330">
        <v>-1430</v>
      </c>
      <c r="J330">
        <v>4.87</v>
      </c>
      <c r="K330">
        <v>0.13</v>
      </c>
      <c r="L330">
        <v>0</v>
      </c>
      <c r="M330">
        <v>0</v>
      </c>
      <c r="N330">
        <v>400</v>
      </c>
      <c r="O330">
        <v>8722.61</v>
      </c>
      <c r="P330" s="3">
        <v>104000013406292</v>
      </c>
      <c r="Q330" t="str">
        <f xml:space="preserve"> "0176161559"</f>
        <v>0176161559</v>
      </c>
      <c r="R330" t="s">
        <v>315</v>
      </c>
      <c r="S330" t="s">
        <v>15</v>
      </c>
      <c r="T330" t="s">
        <v>16</v>
      </c>
    </row>
    <row r="331" spans="1:20" x14ac:dyDescent="0.25">
      <c r="A331" s="1">
        <v>43521</v>
      </c>
      <c r="B331" s="2">
        <v>0.41068287037037038</v>
      </c>
      <c r="C331" t="str">
        <f xml:space="preserve"> "600677"</f>
        <v>600677</v>
      </c>
      <c r="D331" t="s">
        <v>310</v>
      </c>
      <c r="E331" t="s">
        <v>26</v>
      </c>
      <c r="F331">
        <v>100</v>
      </c>
      <c r="G331">
        <v>16.3</v>
      </c>
      <c r="H331">
        <v>1630</v>
      </c>
      <c r="I331">
        <v>-1635.03</v>
      </c>
      <c r="J331">
        <v>4.8899999999999997</v>
      </c>
      <c r="K331">
        <v>0.11</v>
      </c>
      <c r="L331">
        <v>0</v>
      </c>
      <c r="M331">
        <v>0.03</v>
      </c>
      <c r="N331">
        <v>100</v>
      </c>
      <c r="O331">
        <v>152.61000000000001</v>
      </c>
      <c r="P331" s="3">
        <v>4737372</v>
      </c>
      <c r="Q331" t="s">
        <v>21</v>
      </c>
      <c r="R331" t="str">
        <f xml:space="preserve"> "1057036529"</f>
        <v>1057036529</v>
      </c>
      <c r="S331" t="s">
        <v>20</v>
      </c>
      <c r="T331" t="s">
        <v>16</v>
      </c>
    </row>
    <row r="332" spans="1:20" x14ac:dyDescent="0.25">
      <c r="A332" s="1">
        <v>43521</v>
      </c>
      <c r="B332" s="2">
        <v>0.40976851851851853</v>
      </c>
      <c r="C332" t="str">
        <f xml:space="preserve"> "002456"</f>
        <v>002456</v>
      </c>
      <c r="D332" t="s">
        <v>239</v>
      </c>
      <c r="E332" t="s">
        <v>26</v>
      </c>
      <c r="F332">
        <v>300</v>
      </c>
      <c r="G332">
        <v>14.9</v>
      </c>
      <c r="H332">
        <v>4470</v>
      </c>
      <c r="I332">
        <v>-4475</v>
      </c>
      <c r="J332">
        <v>4.5999999999999996</v>
      </c>
      <c r="K332">
        <v>0.4</v>
      </c>
      <c r="L332">
        <v>0</v>
      </c>
      <c r="M332">
        <v>0</v>
      </c>
      <c r="N332">
        <v>300</v>
      </c>
      <c r="O332">
        <v>1787.64</v>
      </c>
      <c r="P332" s="3">
        <v>103000006157928</v>
      </c>
      <c r="Q332" t="str">
        <f xml:space="preserve"> "0176161559"</f>
        <v>0176161559</v>
      </c>
      <c r="R332" t="s">
        <v>316</v>
      </c>
      <c r="S332" t="s">
        <v>15</v>
      </c>
      <c r="T332" t="s">
        <v>16</v>
      </c>
    </row>
    <row r="333" spans="1:20" x14ac:dyDescent="0.25">
      <c r="A333" s="1">
        <v>43521</v>
      </c>
      <c r="B333" s="2">
        <v>0.4050347222222222</v>
      </c>
      <c r="C333" t="str">
        <f xml:space="preserve"> "000009"</f>
        <v>000009</v>
      </c>
      <c r="D333" t="s">
        <v>278</v>
      </c>
      <c r="E333" t="s">
        <v>26</v>
      </c>
      <c r="F333">
        <v>600</v>
      </c>
      <c r="G333">
        <v>5.09</v>
      </c>
      <c r="H333">
        <v>3054</v>
      </c>
      <c r="I333">
        <v>-3059</v>
      </c>
      <c r="J333">
        <v>4.7300000000000004</v>
      </c>
      <c r="K333">
        <v>0.27</v>
      </c>
      <c r="L333">
        <v>0</v>
      </c>
      <c r="M333">
        <v>0</v>
      </c>
      <c r="N333">
        <v>600</v>
      </c>
      <c r="O333">
        <v>6262.64</v>
      </c>
      <c r="P333" s="3">
        <v>101000004945417</v>
      </c>
      <c r="Q333" t="str">
        <f xml:space="preserve"> "0176161559"</f>
        <v>0176161559</v>
      </c>
      <c r="R333" t="s">
        <v>317</v>
      </c>
      <c r="S333" t="s">
        <v>15</v>
      </c>
      <c r="T333" t="s">
        <v>16</v>
      </c>
    </row>
    <row r="334" spans="1:20" x14ac:dyDescent="0.25">
      <c r="A334" s="1">
        <v>43516</v>
      </c>
      <c r="B334" s="2">
        <v>0.40792824074074074</v>
      </c>
      <c r="C334" t="str">
        <f xml:space="preserve"> "600518"</f>
        <v>600518</v>
      </c>
      <c r="D334" t="s">
        <v>267</v>
      </c>
      <c r="E334" t="s">
        <v>26</v>
      </c>
      <c r="F334">
        <v>1800</v>
      </c>
      <c r="G334">
        <v>9.85</v>
      </c>
      <c r="H334">
        <v>17730</v>
      </c>
      <c r="I334">
        <v>-17735.36</v>
      </c>
      <c r="J334">
        <v>3.78</v>
      </c>
      <c r="K334">
        <v>1.22</v>
      </c>
      <c r="L334">
        <v>0</v>
      </c>
      <c r="M334">
        <v>0.36</v>
      </c>
      <c r="N334">
        <v>1800</v>
      </c>
      <c r="O334">
        <v>321.64</v>
      </c>
      <c r="P334" s="3">
        <v>2548175</v>
      </c>
      <c r="Q334" t="s">
        <v>21</v>
      </c>
      <c r="R334" t="str">
        <f xml:space="preserve"> "1057020222"</f>
        <v>1057020222</v>
      </c>
      <c r="S334" t="s">
        <v>20</v>
      </c>
      <c r="T334" t="s">
        <v>16</v>
      </c>
    </row>
    <row r="335" spans="1:20" x14ac:dyDescent="0.25">
      <c r="A335" s="1">
        <v>43516</v>
      </c>
      <c r="B335" s="2">
        <v>0.40729166666666666</v>
      </c>
      <c r="C335" t="str">
        <f xml:space="preserve"> "000636"</f>
        <v>000636</v>
      </c>
      <c r="D335" t="s">
        <v>180</v>
      </c>
      <c r="E335" t="s">
        <v>26</v>
      </c>
      <c r="F335">
        <v>1100</v>
      </c>
      <c r="G335">
        <v>14.58</v>
      </c>
      <c r="H335">
        <v>16038</v>
      </c>
      <c r="I335">
        <v>-16043</v>
      </c>
      <c r="J335">
        <v>3.58</v>
      </c>
      <c r="K335">
        <v>1.42</v>
      </c>
      <c r="L335">
        <v>0</v>
      </c>
      <c r="M335">
        <v>0</v>
      </c>
      <c r="N335">
        <v>1100</v>
      </c>
      <c r="O335">
        <v>18057</v>
      </c>
      <c r="P335" s="3">
        <v>102000003358786</v>
      </c>
      <c r="Q335" t="str">
        <f xml:space="preserve"> "0176161559"</f>
        <v>0176161559</v>
      </c>
      <c r="R335" t="s">
        <v>318</v>
      </c>
      <c r="S335" t="s">
        <v>15</v>
      </c>
      <c r="T335" t="s">
        <v>16</v>
      </c>
    </row>
    <row r="336" spans="1:20" x14ac:dyDescent="0.25">
      <c r="H336">
        <f>SUM(H2:H335)</f>
        <v>4027224.6500000004</v>
      </c>
      <c r="J336">
        <f>SUM(J2:J335)</f>
        <v>1172.4799999999996</v>
      </c>
      <c r="K336">
        <f>SUM(K2:K335)</f>
        <v>312.16999999999973</v>
      </c>
      <c r="L336">
        <f>SUM(L2:L335)</f>
        <v>1829.2400000000002</v>
      </c>
      <c r="M336">
        <f>SUM(M2:M335)</f>
        <v>39.869999999999997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24"/>
  <sheetViews>
    <sheetView workbookViewId="0">
      <selection activeCell="G13" sqref="G13"/>
    </sheetView>
  </sheetViews>
  <sheetFormatPr defaultRowHeight="13.8" x14ac:dyDescent="0.25"/>
  <sheetData>
    <row r="2" spans="1:3" x14ac:dyDescent="0.25">
      <c r="A2" t="s">
        <v>326</v>
      </c>
      <c r="B2">
        <v>13572</v>
      </c>
    </row>
    <row r="3" spans="1:3" x14ac:dyDescent="0.25">
      <c r="A3" t="s">
        <v>327</v>
      </c>
      <c r="B3">
        <v>3949</v>
      </c>
    </row>
    <row r="4" spans="1:3" x14ac:dyDescent="0.25">
      <c r="A4" t="s">
        <v>328</v>
      </c>
      <c r="B4">
        <v>3847</v>
      </c>
    </row>
    <row r="5" spans="1:3" x14ac:dyDescent="0.25">
      <c r="A5" t="s">
        <v>329</v>
      </c>
      <c r="B5">
        <v>3579</v>
      </c>
    </row>
    <row r="6" spans="1:3" x14ac:dyDescent="0.25">
      <c r="A6" t="s">
        <v>330</v>
      </c>
      <c r="B6">
        <v>2629</v>
      </c>
    </row>
    <row r="7" spans="1:3" x14ac:dyDescent="0.25">
      <c r="A7" t="s">
        <v>331</v>
      </c>
      <c r="B7">
        <v>2288</v>
      </c>
    </row>
    <row r="8" spans="1:3" x14ac:dyDescent="0.25">
      <c r="A8" t="s">
        <v>332</v>
      </c>
      <c r="B8">
        <v>1935</v>
      </c>
    </row>
    <row r="9" spans="1:3" x14ac:dyDescent="0.25">
      <c r="A9" t="s">
        <v>333</v>
      </c>
      <c r="B9">
        <v>1482</v>
      </c>
    </row>
    <row r="10" spans="1:3" x14ac:dyDescent="0.25">
      <c r="A10" t="s">
        <v>334</v>
      </c>
      <c r="B10">
        <v>1412</v>
      </c>
    </row>
    <row r="11" spans="1:3" x14ac:dyDescent="0.25">
      <c r="A11" t="s">
        <v>335</v>
      </c>
      <c r="B11">
        <v>1158</v>
      </c>
      <c r="C11">
        <f>SUM(B2:B11)</f>
        <v>35851</v>
      </c>
    </row>
    <row r="13" spans="1:3" x14ac:dyDescent="0.25">
      <c r="A13" t="s">
        <v>347</v>
      </c>
      <c r="B13">
        <v>-1178</v>
      </c>
    </row>
    <row r="14" spans="1:3" x14ac:dyDescent="0.25">
      <c r="A14" t="s">
        <v>346</v>
      </c>
      <c r="B14">
        <v>-1223</v>
      </c>
    </row>
    <row r="15" spans="1:3" x14ac:dyDescent="0.25">
      <c r="A15" t="s">
        <v>345</v>
      </c>
      <c r="B15">
        <v>-1840</v>
      </c>
    </row>
    <row r="16" spans="1:3" x14ac:dyDescent="0.25">
      <c r="A16" t="s">
        <v>344</v>
      </c>
      <c r="B16">
        <v>-2061</v>
      </c>
    </row>
    <row r="17" spans="1:3" x14ac:dyDescent="0.25">
      <c r="A17" t="s">
        <v>343</v>
      </c>
      <c r="B17">
        <v>-2298</v>
      </c>
    </row>
    <row r="18" spans="1:3" x14ac:dyDescent="0.25">
      <c r="A18" t="s">
        <v>342</v>
      </c>
      <c r="B18">
        <v>-2358</v>
      </c>
    </row>
    <row r="19" spans="1:3" x14ac:dyDescent="0.25">
      <c r="A19" t="s">
        <v>341</v>
      </c>
      <c r="B19">
        <v>-2546</v>
      </c>
    </row>
    <row r="20" spans="1:3" x14ac:dyDescent="0.25">
      <c r="A20" t="s">
        <v>340</v>
      </c>
      <c r="B20">
        <v>-2693</v>
      </c>
    </row>
    <row r="21" spans="1:3" x14ac:dyDescent="0.25">
      <c r="A21" t="s">
        <v>339</v>
      </c>
      <c r="B21">
        <v>-3240</v>
      </c>
    </row>
    <row r="22" spans="1:3" x14ac:dyDescent="0.25">
      <c r="A22" t="s">
        <v>338</v>
      </c>
      <c r="B22">
        <v>-3652</v>
      </c>
    </row>
    <row r="23" spans="1:3" x14ac:dyDescent="0.25">
      <c r="A23" t="s">
        <v>337</v>
      </c>
      <c r="B23">
        <v>-5846</v>
      </c>
    </row>
    <row r="24" spans="1:3" x14ac:dyDescent="0.25">
      <c r="A24" t="s">
        <v>336</v>
      </c>
      <c r="B24">
        <v>-6738</v>
      </c>
      <c r="C24">
        <f>SUM(B13:B24)</f>
        <v>-35673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2019东财交割单汇总</vt:lpstr>
      <vt:lpstr>Sheet1</vt:lpstr>
      <vt:lpstr>2019东财交割单去杂</vt:lpstr>
      <vt:lpstr>盈利亏损排名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高梓桁</dc:creator>
  <cp:lastModifiedBy>高梓桁</cp:lastModifiedBy>
  <dcterms:created xsi:type="dcterms:W3CDTF">2019-12-14T12:53:07Z</dcterms:created>
  <dcterms:modified xsi:type="dcterms:W3CDTF">2019-12-16T13:15:24Z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5a1d0ded</vt:lpwstr>
  </property>
</Properties>
</file>