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jeepapel/Desktop/mbc 638 decision making /project files/new project!/"/>
    </mc:Choice>
  </mc:AlternateContent>
  <xr:revisionPtr revIDLastSave="0" documentId="13_ncr:1_{B3D356FB-28E9-474A-AC12-3E3BFCF12E37}" xr6:coauthVersionLast="47" xr6:coauthVersionMax="47" xr10:uidLastSave="{00000000-0000-0000-0000-000000000000}"/>
  <bookViews>
    <workbookView xWindow="-38400" yWindow="-1060" windowWidth="38400" windowHeight="21600" activeTab="4" xr2:uid="{443FED4F-A13C-1F4D-8A5D-3DE0EB83BE9A}"/>
  </bookViews>
  <sheets>
    <sheet name="Sheet3" sheetId="5" r:id="rId1"/>
    <sheet name="original data" sheetId="1" r:id="rId2"/>
    <sheet name="Sheet6" sheetId="15" r:id="rId3"/>
    <sheet name="IMR" sheetId="14" r:id="rId4"/>
    <sheet name="Sheet2" sheetId="4" r:id="rId5"/>
    <sheet name="Sigma" sheetId="3" r:id="rId6"/>
    <sheet name="linear regression" sheetId="2" r:id="rId7"/>
    <sheet name="multilinear and correlation" sheetId="7" r:id="rId8"/>
    <sheet name="multilinear with key metrics" sheetId="13" r:id="rId9"/>
    <sheet name="multilinear w quantitative only" sheetId="16" r:id="rId10"/>
    <sheet name="categorical" sheetId="8" r:id="rId11"/>
    <sheet name="Sheet5" sheetId="11" r:id="rId12"/>
    <sheet name="R chart" sheetId="12" r:id="rId13"/>
  </sheets>
  <calcPr calcId="191029"/>
  <pivotCaches>
    <pivotCache cacheId="2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J7" i="4" s="1"/>
  <c r="B4" i="4"/>
  <c r="L49" i="1"/>
  <c r="G38" i="15"/>
  <c r="C38" i="15"/>
  <c r="B38" i="15"/>
  <c r="G37" i="15"/>
  <c r="C37" i="15"/>
  <c r="B37" i="15"/>
  <c r="G36" i="15"/>
  <c r="E36" i="15"/>
  <c r="D36" i="15"/>
  <c r="C36" i="15"/>
  <c r="B36" i="15"/>
  <c r="F32" i="15"/>
  <c r="F29" i="15"/>
  <c r="F28" i="15"/>
  <c r="F23" i="15"/>
  <c r="F2" i="15"/>
  <c r="F36" i="15" s="1"/>
  <c r="C31" i="14"/>
  <c r="H2" i="14"/>
  <c r="F38" i="14"/>
  <c r="C34" i="14"/>
  <c r="C33" i="14"/>
  <c r="C32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F38" i="15" l="1"/>
  <c r="F37" i="15"/>
  <c r="I48" i="1"/>
  <c r="L9" i="1"/>
  <c r="N32" i="8"/>
  <c r="N29" i="8"/>
  <c r="N28" i="8"/>
  <c r="N23" i="8"/>
  <c r="N2" i="8"/>
  <c r="F32" i="7"/>
  <c r="F29" i="7"/>
  <c r="F28" i="7"/>
  <c r="F23" i="7"/>
  <c r="F2" i="7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2" i="2"/>
  <c r="C38" i="2"/>
  <c r="D38" i="2"/>
  <c r="E38" i="2"/>
  <c r="F38" i="2"/>
  <c r="G38" i="2"/>
  <c r="H38" i="2"/>
  <c r="I38" i="2"/>
  <c r="J38" i="2"/>
  <c r="L38" i="2"/>
  <c r="M38" i="2"/>
  <c r="C37" i="2"/>
  <c r="D37" i="2"/>
  <c r="E37" i="2"/>
  <c r="F37" i="2"/>
  <c r="G37" i="2"/>
  <c r="H37" i="2"/>
  <c r="I37" i="2"/>
  <c r="J37" i="2"/>
  <c r="L37" i="2"/>
  <c r="M37" i="2"/>
  <c r="C36" i="2"/>
  <c r="D36" i="2"/>
  <c r="E36" i="2"/>
  <c r="F36" i="2"/>
  <c r="G36" i="2"/>
  <c r="H36" i="2"/>
  <c r="I36" i="2"/>
  <c r="J36" i="2"/>
  <c r="L36" i="2"/>
  <c r="M36" i="2"/>
  <c r="O32" i="2"/>
  <c r="O29" i="2"/>
  <c r="O28" i="2"/>
  <c r="O23" i="2"/>
  <c r="O2" i="2"/>
  <c r="B38" i="2"/>
  <c r="B37" i="2"/>
  <c r="B36" i="2"/>
  <c r="A38" i="2"/>
  <c r="A37" i="2"/>
  <c r="A36" i="2"/>
  <c r="F36" i="1"/>
  <c r="G36" i="1"/>
  <c r="H36" i="1"/>
  <c r="B3" i="4"/>
  <c r="O30" i="1"/>
  <c r="O28" i="1"/>
  <c r="O20" i="1"/>
  <c r="O19" i="1"/>
  <c r="S16" i="1" s="1"/>
  <c r="O23" i="1"/>
  <c r="Q16" i="1"/>
  <c r="P16" i="1"/>
  <c r="C9" i="3"/>
  <c r="B25" i="3"/>
  <c r="C38" i="1"/>
  <c r="D38" i="1"/>
  <c r="E38" i="1"/>
  <c r="J38" i="1"/>
  <c r="B38" i="1"/>
  <c r="C37" i="1"/>
  <c r="D37" i="1"/>
  <c r="E37" i="1"/>
  <c r="J37" i="1"/>
  <c r="J36" i="1"/>
  <c r="C36" i="1"/>
  <c r="D36" i="1"/>
  <c r="E36" i="1"/>
  <c r="B37" i="1"/>
  <c r="B36" i="1"/>
  <c r="I32" i="1"/>
  <c r="I29" i="1"/>
  <c r="I28" i="1"/>
  <c r="I23" i="1"/>
  <c r="I37" i="1" s="1"/>
  <c r="I2" i="1"/>
  <c r="I36" i="1" l="1"/>
  <c r="N37" i="2"/>
  <c r="K36" i="2"/>
  <c r="N36" i="2"/>
  <c r="K37" i="2"/>
  <c r="N38" i="2"/>
  <c r="K38" i="2"/>
  <c r="I38" i="1"/>
  <c r="O31" i="1"/>
  <c r="O32" i="1" s="1"/>
  <c r="W16" i="1" s="1"/>
  <c r="T16" i="1"/>
  <c r="V16" i="1" l="1"/>
</calcChain>
</file>

<file path=xl/sharedStrings.xml><?xml version="1.0" encoding="utf-8"?>
<sst xmlns="http://schemas.openxmlformats.org/spreadsheetml/2006/main" count="881" uniqueCount="197">
  <si>
    <t>date</t>
  </si>
  <si>
    <t xml:space="preserve">minutes exercised </t>
  </si>
  <si>
    <t>steps</t>
  </si>
  <si>
    <t>time of day</t>
  </si>
  <si>
    <t>day of week</t>
  </si>
  <si>
    <t>Thursday</t>
  </si>
  <si>
    <t>Morning</t>
  </si>
  <si>
    <t>afternoon</t>
  </si>
  <si>
    <t>noon-5</t>
  </si>
  <si>
    <t>evening</t>
  </si>
  <si>
    <t>after 5 om</t>
  </si>
  <si>
    <t>Wednesday</t>
  </si>
  <si>
    <t>morning</t>
  </si>
  <si>
    <t>Tuesday</t>
  </si>
  <si>
    <t xml:space="preserve">strength training </t>
  </si>
  <si>
    <t>type of  workout</t>
  </si>
  <si>
    <t>Calories burned for the day</t>
  </si>
  <si>
    <t>strength/cardio combo</t>
  </si>
  <si>
    <t>Monday</t>
  </si>
  <si>
    <t>Friday</t>
  </si>
  <si>
    <t>calories burned during exercise</t>
  </si>
  <si>
    <t>thursday</t>
  </si>
  <si>
    <t>early</t>
  </si>
  <si>
    <t>5am-7am</t>
  </si>
  <si>
    <t>7am-noon</t>
  </si>
  <si>
    <t>early morning</t>
  </si>
  <si>
    <t>tuesday</t>
  </si>
  <si>
    <t>cardio</t>
  </si>
  <si>
    <t>Sunday</t>
  </si>
  <si>
    <t>average heart rate during exercise</t>
  </si>
  <si>
    <t>sat</t>
  </si>
  <si>
    <t xml:space="preserve">heart bpm max for day </t>
  </si>
  <si>
    <t>Totals</t>
  </si>
  <si>
    <t>Average</t>
  </si>
  <si>
    <t>SD</t>
  </si>
  <si>
    <t>Conifidence interval</t>
  </si>
  <si>
    <t>upper limit</t>
  </si>
  <si>
    <t>lower limit</t>
  </si>
  <si>
    <t>defect opportunity</t>
  </si>
  <si>
    <t>total possible defects</t>
  </si>
  <si>
    <t>total actual defects</t>
  </si>
  <si>
    <t>DPMO</t>
  </si>
  <si>
    <t>SQL Value</t>
  </si>
  <si>
    <t xml:space="preserve">Beginning </t>
  </si>
  <si>
    <t>After improvement</t>
  </si>
  <si>
    <t xml:space="preserve">units produced </t>
  </si>
  <si>
    <t>defect per opportunity</t>
  </si>
  <si>
    <t>upper bound</t>
  </si>
  <si>
    <t>lower bound</t>
  </si>
  <si>
    <t>t interval</t>
  </si>
  <si>
    <t>Standard error</t>
  </si>
  <si>
    <t>t critical value</t>
  </si>
  <si>
    <t>sample size for estimating mu</t>
  </si>
  <si>
    <t>90%%</t>
  </si>
  <si>
    <t>z critical</t>
  </si>
  <si>
    <t>p hat</t>
  </si>
  <si>
    <t>Successes</t>
  </si>
  <si>
    <t>Sample Size</t>
  </si>
  <si>
    <t>p-hat</t>
  </si>
  <si>
    <t>SE</t>
  </si>
  <si>
    <t>Z-critical (90%)</t>
  </si>
  <si>
    <t>Margin of Error</t>
  </si>
  <si>
    <t>Lower Bound</t>
  </si>
  <si>
    <t>Upper Bound</t>
  </si>
  <si>
    <t>ME</t>
  </si>
  <si>
    <t>proportion upper</t>
  </si>
  <si>
    <t>proportion lower</t>
  </si>
  <si>
    <t>Row Labels</t>
  </si>
  <si>
    <t>Grand Total</t>
  </si>
  <si>
    <t>Average of Calories burned for the day</t>
  </si>
  <si>
    <t xml:space="preserve">Average of heart bpm max for day </t>
  </si>
  <si>
    <t>chi square?</t>
  </si>
  <si>
    <t xml:space="preserve">days since last workout </t>
  </si>
  <si>
    <t xml:space="preserve">f(x) on y </t>
  </si>
  <si>
    <t>total</t>
  </si>
  <si>
    <t>average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</si>
  <si>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</si>
  <si>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</si>
  <si>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</si>
  <si>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</si>
  <si>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</si>
  <si>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</si>
  <si>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</si>
  <si>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</si>
  <si>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</si>
  <si>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</si>
  <si>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</si>
  <si>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</si>
  <si>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</si>
  <si>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</si>
  <si>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</si>
  <si>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</si>
  <si>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</si>
  <si>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</si>
  <si>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</si>
  <si>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</si>
  <si>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</si>
  <si>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</si>
  <si>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</si>
  <si>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</si>
  <si>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</si>
  <si>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X= calories burned during exercise</t>
  </si>
  <si>
    <t>Y= calories burned for the day</t>
  </si>
  <si>
    <t>x = minutes exercised</t>
  </si>
  <si>
    <t xml:space="preserve">y = calories burned for the day </t>
  </si>
  <si>
    <t>y^=522.3473 - 7.4631x</t>
  </si>
  <si>
    <t>alpha=0.05</t>
  </si>
  <si>
    <t>alpha=.05</t>
  </si>
  <si>
    <t>type of workout:strength</t>
  </si>
  <si>
    <t>Type cardio</t>
  </si>
  <si>
    <t>Time: morning</t>
  </si>
  <si>
    <t>time:afternoon</t>
  </si>
  <si>
    <t>time:evening</t>
  </si>
  <si>
    <t>dayMon</t>
  </si>
  <si>
    <t>dayTue</t>
  </si>
  <si>
    <t>dayWed</t>
  </si>
  <si>
    <t>dayThur</t>
  </si>
  <si>
    <t xml:space="preserve">dayFri </t>
  </si>
  <si>
    <t>daySat</t>
  </si>
  <si>
    <t>alpha = 0.05</t>
  </si>
  <si>
    <t>Column1</t>
  </si>
  <si>
    <t>2. Significant predictors at α = 0.05</t>
  </si>
  <si>
    <t>P-values &lt; 0.05:</t>
  </si>
  <si>
    <t>Variable</t>
  </si>
  <si>
    <t>Coefficient</t>
  </si>
  <si>
    <t>p-value</t>
  </si>
  <si>
    <t>Interpretation</t>
  </si>
  <si>
    <t>Afternoon workouts burn ~65 fewer calories than the reference time (holding other vars constant).</t>
  </si>
  <si>
    <t>Monday workouts burn ~234 more calories than the reference day.</t>
  </si>
  <si>
    <t>Tuesday workouts burn ~216 more calories than the reference day.</t>
  </si>
  <si>
    <t>Wednesday workouts burn ~222 more calories than the reference day.</t>
  </si>
  <si>
    <t>Thursday workouts burn ~221 more calories than the reference day.</t>
  </si>
  <si>
    <t>dayFri</t>
  </si>
  <si>
    <t>Friday workouts burn ~235 more calories than the reference day.</t>
  </si>
  <si>
    <t>Saturday workouts burn ~280 more calories than the reference day.</t>
  </si>
  <si>
    <t>Each extra step adds ~0.024 calories burned for the day.</t>
  </si>
  <si>
    <t>Each exercise calorie adds ~0.61 total daily calories burned.</t>
  </si>
  <si>
    <t>Column2</t>
  </si>
  <si>
    <t>Column3</t>
  </si>
  <si>
    <t>Column4</t>
  </si>
  <si>
    <t xml:space="preserve">type of workout </t>
  </si>
  <si>
    <t xml:space="preserve">time of workout </t>
  </si>
  <si>
    <t>early morning is better than morning</t>
  </si>
  <si>
    <t>combo workout is 200 cal better than strength</t>
  </si>
  <si>
    <t>combo workout is 551 cal better than cardio</t>
  </si>
  <si>
    <t>calories_burned_for_day</t>
  </si>
  <si>
    <t>type_strength</t>
  </si>
  <si>
    <t>type_cardio</t>
  </si>
  <si>
    <t>time_morning</t>
  </si>
  <si>
    <t>time_afternoon</t>
  </si>
  <si>
    <t>time_evening</t>
  </si>
  <si>
    <t>calories_burned_during_exercise</t>
  </si>
  <si>
    <t>Significant predictors (α = 0.05)</t>
  </si>
  <si>
    <r>
      <t>Baseline calories burned for </t>
    </r>
    <r>
      <rPr>
        <b/>
        <sz val="12"/>
        <color theme="1"/>
        <rFont val="Aptos Narrow"/>
        <family val="2"/>
        <scheme val="minor"/>
      </rPr>
      <t>combo workout, early morning</t>
    </r>
    <r>
      <rPr>
        <sz val="12"/>
        <color theme="1"/>
        <rFont val="Aptos Narrow"/>
        <family val="2"/>
        <scheme val="minor"/>
      </rPr>
      <t>, with steps &amp; workout calories at 0 (theoretical baseline).</t>
    </r>
  </si>
  <si>
    <t>Strength workouts burn ~74 more daily calories than combo workouts, holding other variables constant.</t>
  </si>
  <si>
    <t>Cardio workouts burn ~192 fewer daily calories than combo workouts, all else equal.</t>
  </si>
  <si>
    <t>Afternoon workouts burn ~55 fewer calories than early morning workouts.</t>
  </si>
  <si>
    <t>Each additional step adds ~0.039 daily calories (≈ +39 per 1,000 steps).</t>
  </si>
  <si>
    <t>Each calorie burned in exercise adds ~0.73 total daily calories burned.</t>
  </si>
  <si>
    <t>Key takeaways</t>
  </si>
  <si>
    <r>
      <t>Workout type</t>
    </r>
    <r>
      <rPr>
        <sz val="12"/>
        <color rgb="FF000000"/>
        <rFont val="Aptos Narrow"/>
        <family val="2"/>
        <scheme val="minor"/>
      </rPr>
      <t> strongly influences calorie burn — cardio lowest, combo and strength higher, with strength giving a slight edge over combo in your data.</t>
    </r>
  </si>
  <si>
    <r>
      <t>Steps</t>
    </r>
    <r>
      <rPr>
        <sz val="12"/>
        <color rgb="FF000000"/>
        <rFont val="Aptos Narrow"/>
        <family val="2"/>
        <scheme val="minor"/>
      </rPr>
      <t> and </t>
    </r>
    <r>
      <rPr>
        <b/>
        <sz val="12"/>
        <color rgb="FF000000"/>
        <rFont val="Aptos Narrow"/>
        <family val="2"/>
        <scheme val="minor"/>
      </rPr>
      <t>calories burned during exercise</t>
    </r>
    <r>
      <rPr>
        <sz val="12"/>
        <color rgb="FF000000"/>
        <rFont val="Aptos Narrow"/>
        <family val="2"/>
        <scheme val="minor"/>
      </rPr>
      <t> are the largest quantitative drivers.</t>
    </r>
  </si>
  <si>
    <t>Model is stable (high adjusted R², all coefficients make logical sense, no dummy trap issues).</t>
  </si>
  <si>
    <t>Time of day effect is small — only afternoon shows a marginally significant drop compared to early morning.</t>
  </si>
  <si>
    <t xml:space="preserve">strength </t>
  </si>
  <si>
    <t>Total calories</t>
  </si>
  <si>
    <t>Average/workout day</t>
  </si>
  <si>
    <t>Descriptive Statistics</t>
  </si>
  <si>
    <t>Standard Deviation of Calories/workout day</t>
  </si>
  <si>
    <t>RESIDUAL OUTPUT</t>
  </si>
  <si>
    <t>Observation</t>
  </si>
  <si>
    <t>Predicted Calories burned for the day</t>
  </si>
  <si>
    <t>Residuals</t>
  </si>
  <si>
    <t>Baseline is a strength cardio combo that is  completed in the early morning hours</t>
  </si>
  <si>
    <t>UCL</t>
  </si>
  <si>
    <t>CL</t>
  </si>
  <si>
    <t>LCL</t>
  </si>
  <si>
    <t>Moving Range</t>
  </si>
  <si>
    <t>averegae MR</t>
  </si>
  <si>
    <t>upper control</t>
  </si>
  <si>
    <t xml:space="preserve">central line </t>
  </si>
  <si>
    <t>ucl</t>
  </si>
  <si>
    <t>cl</t>
  </si>
  <si>
    <t>lcl</t>
  </si>
  <si>
    <t>y^=545.7648 + 0.8505x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</si>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</sst>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0"/>
      <color rgb="FF000000"/>
      <name val="Arial Unicode MS"/>
      <family val="2"/>
    </font>
    <font>
      <sz val="12"/>
      <color rgb="FF9C5700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8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rgb="FF000000"/>
      <name val="Aptos Narrow"/>
      <family val="2"/>
      <scheme val="minor"/>
    </font>
    <font>
      <sz val="12"/>
      <color theme="9" tint="-0.249977111117893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47D359"/>
        <bgColor rgb="FF00000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50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/>
    <xf numFmtId="3" fontId="0" fillId="0" borderId="0" xfId="0" applyNumberFormat="1"/>
    <xf numFmtId="0" fontId="0" fillId="2" borderId="0" xfId="0" applyFill="1" applyAlignment="1">
      <alignment wrapText="1"/>
    </xf>
    <xf numFmtId="0" fontId="0" fillId="2" borderId="0" xfId="0" applyFill="1"/>
    <xf numFmtId="9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Continuous"/>
    </xf>
    <xf numFmtId="0" fontId="3" fillId="3" borderId="2" xfId="1" applyBorder="1" applyAlignment="1">
      <alignment horizontal="center"/>
    </xf>
    <xf numFmtId="0" fontId="3" fillId="3" borderId="0" xfId="1" applyBorder="1" applyAlignment="1"/>
    <xf numFmtId="0" fontId="3" fillId="3" borderId="1" xfId="1" applyBorder="1" applyAlignment="1"/>
    <xf numFmtId="164" fontId="0" fillId="0" borderId="0" xfId="0" applyNumberFormat="1"/>
    <xf numFmtId="164" fontId="0" fillId="0" borderId="1" xfId="0" applyNumberFormat="1" applyBorder="1"/>
    <xf numFmtId="164" fontId="3" fillId="3" borderId="0" xfId="1" applyNumberFormat="1" applyBorder="1" applyAlignment="1"/>
    <xf numFmtId="0" fontId="4" fillId="0" borderId="2" xfId="0" applyFont="1" applyBorder="1" applyAlignment="1">
      <alignment horizontal="center" wrapText="1"/>
    </xf>
    <xf numFmtId="0" fontId="3" fillId="3" borderId="2" xfId="1" applyBorder="1" applyAlignment="1">
      <alignment horizontal="center" wrapText="1"/>
    </xf>
    <xf numFmtId="0" fontId="5" fillId="4" borderId="2" xfId="2" applyBorder="1" applyAlignment="1">
      <alignment horizontal="center" wrapText="1"/>
    </xf>
    <xf numFmtId="0" fontId="8" fillId="0" borderId="0" xfId="0" applyFont="1"/>
    <xf numFmtId="0" fontId="7" fillId="0" borderId="0" xfId="0" applyFont="1"/>
    <xf numFmtId="0" fontId="6" fillId="5" borderId="0" xfId="3" applyBorder="1" applyAlignment="1"/>
    <xf numFmtId="0" fontId="11" fillId="0" borderId="0" xfId="0" applyFont="1"/>
    <xf numFmtId="0" fontId="10" fillId="0" borderId="0" xfId="0" applyFont="1"/>
    <xf numFmtId="11" fontId="0" fillId="0" borderId="0" xfId="0" applyNumberFormat="1"/>
    <xf numFmtId="0" fontId="12" fillId="0" borderId="0" xfId="0" applyFont="1"/>
    <xf numFmtId="0" fontId="12" fillId="0" borderId="0" xfId="0" applyFont="1" applyAlignment="1">
      <alignment wrapText="1"/>
    </xf>
    <xf numFmtId="2" fontId="0" fillId="0" borderId="0" xfId="0" applyNumberFormat="1"/>
    <xf numFmtId="2" fontId="0" fillId="0" borderId="1" xfId="0" applyNumberFormat="1" applyBorder="1"/>
    <xf numFmtId="2" fontId="0" fillId="6" borderId="0" xfId="0" applyNumberFormat="1" applyFill="1"/>
    <xf numFmtId="2" fontId="0" fillId="6" borderId="1" xfId="0" applyNumberFormat="1" applyFill="1" applyBorder="1"/>
    <xf numFmtId="0" fontId="0" fillId="0" borderId="1" xfId="0" applyBorder="1" applyAlignment="1">
      <alignment wrapText="1"/>
    </xf>
    <xf numFmtId="0" fontId="1" fillId="7" borderId="0" xfId="0" applyFont="1" applyFill="1" applyAlignment="1">
      <alignment wrapText="1"/>
    </xf>
    <xf numFmtId="16" fontId="1" fillId="0" borderId="0" xfId="0" applyNumberFormat="1" applyFont="1"/>
    <xf numFmtId="0" fontId="1" fillId="7" borderId="0" xfId="0" applyFont="1" applyFill="1"/>
    <xf numFmtId="0" fontId="13" fillId="8" borderId="0" xfId="0" applyFont="1" applyFill="1"/>
    <xf numFmtId="0" fontId="13" fillId="0" borderId="0" xfId="0" applyFont="1"/>
    <xf numFmtId="2" fontId="13" fillId="0" borderId="0" xfId="0" applyNumberFormat="1" applyFont="1"/>
    <xf numFmtId="2" fontId="13" fillId="8" borderId="0" xfId="0" applyNumberFormat="1" applyFont="1" applyFill="1"/>
    <xf numFmtId="2" fontId="3" fillId="3" borderId="0" xfId="1" applyNumberFormat="1" applyBorder="1" applyAlignment="1"/>
    <xf numFmtId="2" fontId="3" fillId="3" borderId="1" xfId="1" applyNumberFormat="1" applyBorder="1" applyAlignment="1"/>
    <xf numFmtId="2" fontId="5" fillId="4" borderId="1" xfId="2" applyNumberFormat="1" applyBorder="1" applyAlignment="1"/>
    <xf numFmtId="2" fontId="3" fillId="3" borderId="0" xfId="1" applyNumberFormat="1"/>
    <xf numFmtId="0" fontId="0" fillId="6" borderId="0" xfId="0" applyFill="1"/>
    <xf numFmtId="0" fontId="0" fillId="6" borderId="1" xfId="0" applyFill="1" applyBorder="1"/>
    <xf numFmtId="0" fontId="0" fillId="9" borderId="0" xfId="0" applyFill="1"/>
    <xf numFmtId="164" fontId="2" fillId="0" borderId="0" xfId="0" applyNumberFormat="1" applyFont="1"/>
  </cellXfs>
  <cellStyles count="4">
    <cellStyle name="Bad" xfId="3" builtinId="27"/>
    <cellStyle name="Good" xfId="2" builtinId="26"/>
    <cellStyle name="Neutral" xfId="1" builtinId="28"/>
    <cellStyle name="Normal" xfId="0" builtinId="0"/>
  </cellStyles>
  <dxfs count="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0" formatCode="General"/>
      <fill>
        <patternFill patternType="solid">
          <fgColor rgb="FF000000"/>
          <bgColor rgb="FF47D35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fill>
        <patternFill patternType="solid">
          <fgColor rgb="FF000000"/>
          <bgColor rgb="FF47D35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Calories burned for whole</a:t>
            </a:r>
            <a:r>
              <a:rPr lang="en-US" baseline="0"/>
              <a:t> day</a:t>
            </a:r>
          </a:p>
          <a:p>
            <a:pPr>
              <a:defRPr/>
            </a:pPr>
            <a:r>
              <a:rPr lang="en-US"/>
              <a:t>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Field1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'original data'!$J$4:$J$34</c:f>
              <c:numCache>
                <c:formatCode>General</c:formatCode>
                <c:ptCount val="31"/>
                <c:pt idx="0">
                  <c:v>980</c:v>
                </c:pt>
                <c:pt idx="1">
                  <c:v>1156</c:v>
                </c:pt>
                <c:pt idx="2">
                  <c:v>1278</c:v>
                </c:pt>
                <c:pt idx="3">
                  <c:v>905</c:v>
                </c:pt>
                <c:pt idx="4">
                  <c:v>1028</c:v>
                </c:pt>
                <c:pt idx="5">
                  <c:v>1056</c:v>
                </c:pt>
                <c:pt idx="6">
                  <c:v>922</c:v>
                </c:pt>
                <c:pt idx="7">
                  <c:v>923</c:v>
                </c:pt>
                <c:pt idx="8">
                  <c:v>353</c:v>
                </c:pt>
                <c:pt idx="9">
                  <c:v>861</c:v>
                </c:pt>
                <c:pt idx="10">
                  <c:v>1046</c:v>
                </c:pt>
                <c:pt idx="11">
                  <c:v>1006</c:v>
                </c:pt>
                <c:pt idx="12">
                  <c:v>737</c:v>
                </c:pt>
                <c:pt idx="13">
                  <c:v>1049</c:v>
                </c:pt>
                <c:pt idx="14">
                  <c:v>948</c:v>
                </c:pt>
                <c:pt idx="15">
                  <c:v>946</c:v>
                </c:pt>
                <c:pt idx="16">
                  <c:v>941</c:v>
                </c:pt>
                <c:pt idx="17">
                  <c:v>1032</c:v>
                </c:pt>
                <c:pt idx="18">
                  <c:v>1090</c:v>
                </c:pt>
                <c:pt idx="19">
                  <c:v>1049</c:v>
                </c:pt>
                <c:pt idx="20">
                  <c:v>878</c:v>
                </c:pt>
                <c:pt idx="21">
                  <c:v>894</c:v>
                </c:pt>
                <c:pt idx="22">
                  <c:v>1044</c:v>
                </c:pt>
                <c:pt idx="23">
                  <c:v>885</c:v>
                </c:pt>
                <c:pt idx="24">
                  <c:v>1341</c:v>
                </c:pt>
                <c:pt idx="25">
                  <c:v>1203</c:v>
                </c:pt>
                <c:pt idx="26">
                  <c:v>1191</c:v>
                </c:pt>
                <c:pt idx="27">
                  <c:v>835</c:v>
                </c:pt>
                <c:pt idx="28">
                  <c:v>1107</c:v>
                </c:pt>
                <c:pt idx="29">
                  <c:v>1086</c:v>
                </c:pt>
                <c:pt idx="30">
                  <c:v>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1-984F-BA30-CDFCD6207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755071"/>
        <c:axId val="909756783"/>
      </c:lineChart>
      <c:catAx>
        <c:axId val="909755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756783"/>
        <c:crosses val="autoZero"/>
        <c:auto val="1"/>
        <c:lblAlgn val="ctr"/>
        <c:lblOffset val="100"/>
        <c:noMultiLvlLbl val="0"/>
      </c:catAx>
      <c:valAx>
        <c:axId val="90975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75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Calories Burned per Workout Day</a:t>
            </a:r>
            <a:r>
              <a:rPr lang="en-US" baseline="0"/>
              <a:t> May 6 to July 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IMR!$A$3:$A$34</c:f>
              <c:numCache>
                <c:formatCode>d\-mmm</c:formatCode>
                <c:ptCount val="32"/>
                <c:pt idx="0">
                  <c:v>45784</c:v>
                </c:pt>
                <c:pt idx="1">
                  <c:v>45785</c:v>
                </c:pt>
                <c:pt idx="2">
                  <c:v>45786</c:v>
                </c:pt>
                <c:pt idx="3">
                  <c:v>45787</c:v>
                </c:pt>
                <c:pt idx="4">
                  <c:v>45790</c:v>
                </c:pt>
                <c:pt idx="5">
                  <c:v>45791</c:v>
                </c:pt>
                <c:pt idx="6">
                  <c:v>45796</c:v>
                </c:pt>
                <c:pt idx="7">
                  <c:v>45798</c:v>
                </c:pt>
                <c:pt idx="8">
                  <c:v>45799</c:v>
                </c:pt>
                <c:pt idx="9">
                  <c:v>45804</c:v>
                </c:pt>
                <c:pt idx="10">
                  <c:v>45805</c:v>
                </c:pt>
                <c:pt idx="11">
                  <c:v>45806</c:v>
                </c:pt>
                <c:pt idx="12">
                  <c:v>45811</c:v>
                </c:pt>
                <c:pt idx="13">
                  <c:v>45812</c:v>
                </c:pt>
                <c:pt idx="14">
                  <c:v>45814</c:v>
                </c:pt>
                <c:pt idx="15">
                  <c:v>45818</c:v>
                </c:pt>
                <c:pt idx="16">
                  <c:v>45819</c:v>
                </c:pt>
                <c:pt idx="17">
                  <c:v>45820</c:v>
                </c:pt>
                <c:pt idx="18">
                  <c:v>45831</c:v>
                </c:pt>
                <c:pt idx="19">
                  <c:v>45832</c:v>
                </c:pt>
                <c:pt idx="20">
                  <c:v>45833</c:v>
                </c:pt>
                <c:pt idx="21">
                  <c:v>45837</c:v>
                </c:pt>
                <c:pt idx="22">
                  <c:v>45839</c:v>
                </c:pt>
                <c:pt idx="23">
                  <c:v>45840</c:v>
                </c:pt>
                <c:pt idx="24">
                  <c:v>45841</c:v>
                </c:pt>
                <c:pt idx="25">
                  <c:v>45846</c:v>
                </c:pt>
                <c:pt idx="26">
                  <c:v>45847</c:v>
                </c:pt>
                <c:pt idx="27">
                  <c:v>45849</c:v>
                </c:pt>
                <c:pt idx="28">
                  <c:v>45852</c:v>
                </c:pt>
                <c:pt idx="29">
                  <c:v>45853</c:v>
                </c:pt>
                <c:pt idx="30">
                  <c:v>45854</c:v>
                </c:pt>
                <c:pt idx="31">
                  <c:v>45862</c:v>
                </c:pt>
              </c:numCache>
            </c:numRef>
          </c:cat>
          <c:val>
            <c:numRef>
              <c:f>IMR!$B$3:$B$34</c:f>
              <c:numCache>
                <c:formatCode>General</c:formatCode>
                <c:ptCount val="32"/>
                <c:pt idx="0">
                  <c:v>1086</c:v>
                </c:pt>
                <c:pt idx="1">
                  <c:v>1107</c:v>
                </c:pt>
                <c:pt idx="2">
                  <c:v>835</c:v>
                </c:pt>
                <c:pt idx="3">
                  <c:v>1191</c:v>
                </c:pt>
                <c:pt idx="4">
                  <c:v>1203</c:v>
                </c:pt>
                <c:pt idx="5">
                  <c:v>1341</c:v>
                </c:pt>
                <c:pt idx="6">
                  <c:v>885</c:v>
                </c:pt>
                <c:pt idx="7">
                  <c:v>1044</c:v>
                </c:pt>
                <c:pt idx="8">
                  <c:v>894</c:v>
                </c:pt>
                <c:pt idx="9">
                  <c:v>878</c:v>
                </c:pt>
                <c:pt idx="10">
                  <c:v>1049</c:v>
                </c:pt>
                <c:pt idx="11">
                  <c:v>1090</c:v>
                </c:pt>
                <c:pt idx="12">
                  <c:v>1032</c:v>
                </c:pt>
                <c:pt idx="13">
                  <c:v>941</c:v>
                </c:pt>
                <c:pt idx="14">
                  <c:v>946</c:v>
                </c:pt>
                <c:pt idx="15">
                  <c:v>948</c:v>
                </c:pt>
                <c:pt idx="16">
                  <c:v>1049</c:v>
                </c:pt>
                <c:pt idx="17">
                  <c:v>737</c:v>
                </c:pt>
                <c:pt idx="18">
                  <c:v>1006</c:v>
                </c:pt>
                <c:pt idx="19">
                  <c:v>1046</c:v>
                </c:pt>
                <c:pt idx="20">
                  <c:v>861</c:v>
                </c:pt>
                <c:pt idx="21">
                  <c:v>353</c:v>
                </c:pt>
                <c:pt idx="22">
                  <c:v>923</c:v>
                </c:pt>
                <c:pt idx="23">
                  <c:v>922</c:v>
                </c:pt>
                <c:pt idx="24">
                  <c:v>1056</c:v>
                </c:pt>
                <c:pt idx="25">
                  <c:v>1028</c:v>
                </c:pt>
                <c:pt idx="26">
                  <c:v>905</c:v>
                </c:pt>
                <c:pt idx="27">
                  <c:v>1278</c:v>
                </c:pt>
                <c:pt idx="28">
                  <c:v>1156</c:v>
                </c:pt>
                <c:pt idx="29">
                  <c:v>980</c:v>
                </c:pt>
                <c:pt idx="30">
                  <c:v>1068</c:v>
                </c:pt>
                <c:pt idx="31">
                  <c:v>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F-FB40-9CB3-D3ABF80652D7}"/>
            </c:ext>
          </c:extLst>
        </c:ser>
        <c:ser>
          <c:idx val="2"/>
          <c:order val="1"/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IMR!$A$3:$A$34</c:f>
              <c:numCache>
                <c:formatCode>d\-mmm</c:formatCode>
                <c:ptCount val="32"/>
                <c:pt idx="0">
                  <c:v>45784</c:v>
                </c:pt>
                <c:pt idx="1">
                  <c:v>45785</c:v>
                </c:pt>
                <c:pt idx="2">
                  <c:v>45786</c:v>
                </c:pt>
                <c:pt idx="3">
                  <c:v>45787</c:v>
                </c:pt>
                <c:pt idx="4">
                  <c:v>45790</c:v>
                </c:pt>
                <c:pt idx="5">
                  <c:v>45791</c:v>
                </c:pt>
                <c:pt idx="6">
                  <c:v>45796</c:v>
                </c:pt>
                <c:pt idx="7">
                  <c:v>45798</c:v>
                </c:pt>
                <c:pt idx="8">
                  <c:v>45799</c:v>
                </c:pt>
                <c:pt idx="9">
                  <c:v>45804</c:v>
                </c:pt>
                <c:pt idx="10">
                  <c:v>45805</c:v>
                </c:pt>
                <c:pt idx="11">
                  <c:v>45806</c:v>
                </c:pt>
                <c:pt idx="12">
                  <c:v>45811</c:v>
                </c:pt>
                <c:pt idx="13">
                  <c:v>45812</c:v>
                </c:pt>
                <c:pt idx="14">
                  <c:v>45814</c:v>
                </c:pt>
                <c:pt idx="15">
                  <c:v>45818</c:v>
                </c:pt>
                <c:pt idx="16">
                  <c:v>45819</c:v>
                </c:pt>
                <c:pt idx="17">
                  <c:v>45820</c:v>
                </c:pt>
                <c:pt idx="18">
                  <c:v>45831</c:v>
                </c:pt>
                <c:pt idx="19">
                  <c:v>45832</c:v>
                </c:pt>
                <c:pt idx="20">
                  <c:v>45833</c:v>
                </c:pt>
                <c:pt idx="21">
                  <c:v>45837</c:v>
                </c:pt>
                <c:pt idx="22">
                  <c:v>45839</c:v>
                </c:pt>
                <c:pt idx="23">
                  <c:v>45840</c:v>
                </c:pt>
                <c:pt idx="24">
                  <c:v>45841</c:v>
                </c:pt>
                <c:pt idx="25">
                  <c:v>45846</c:v>
                </c:pt>
                <c:pt idx="26">
                  <c:v>45847</c:v>
                </c:pt>
                <c:pt idx="27">
                  <c:v>45849</c:v>
                </c:pt>
                <c:pt idx="28">
                  <c:v>45852</c:v>
                </c:pt>
                <c:pt idx="29">
                  <c:v>45853</c:v>
                </c:pt>
                <c:pt idx="30">
                  <c:v>45854</c:v>
                </c:pt>
                <c:pt idx="31">
                  <c:v>45862</c:v>
                </c:pt>
              </c:numCache>
            </c:numRef>
          </c:cat>
          <c:val>
            <c:numRef>
              <c:f>IMR!$D$3:$D$34</c:f>
              <c:numCache>
                <c:formatCode>0.00</c:formatCode>
                <c:ptCount val="32"/>
                <c:pt idx="0">
                  <c:v>1445.17</c:v>
                </c:pt>
                <c:pt idx="1">
                  <c:v>1445.17</c:v>
                </c:pt>
                <c:pt idx="2">
                  <c:v>1445.17</c:v>
                </c:pt>
                <c:pt idx="3">
                  <c:v>1445.17</c:v>
                </c:pt>
                <c:pt idx="4">
                  <c:v>1445.17</c:v>
                </c:pt>
                <c:pt idx="5">
                  <c:v>1445.17</c:v>
                </c:pt>
                <c:pt idx="6">
                  <c:v>1445.17</c:v>
                </c:pt>
                <c:pt idx="7">
                  <c:v>1445.17</c:v>
                </c:pt>
                <c:pt idx="8">
                  <c:v>1445.17</c:v>
                </c:pt>
                <c:pt idx="9">
                  <c:v>1445.17</c:v>
                </c:pt>
                <c:pt idx="10">
                  <c:v>1445.17</c:v>
                </c:pt>
                <c:pt idx="11">
                  <c:v>1445.17</c:v>
                </c:pt>
                <c:pt idx="12">
                  <c:v>1445.17</c:v>
                </c:pt>
                <c:pt idx="13">
                  <c:v>1445.17</c:v>
                </c:pt>
                <c:pt idx="14">
                  <c:v>1445.17</c:v>
                </c:pt>
                <c:pt idx="15">
                  <c:v>1445.17</c:v>
                </c:pt>
                <c:pt idx="16">
                  <c:v>1445.17</c:v>
                </c:pt>
                <c:pt idx="17">
                  <c:v>1445.17</c:v>
                </c:pt>
                <c:pt idx="18">
                  <c:v>1445.17</c:v>
                </c:pt>
                <c:pt idx="19">
                  <c:v>1445.17</c:v>
                </c:pt>
                <c:pt idx="20">
                  <c:v>1445.17</c:v>
                </c:pt>
                <c:pt idx="21">
                  <c:v>1445.17</c:v>
                </c:pt>
                <c:pt idx="22">
                  <c:v>1445.17</c:v>
                </c:pt>
                <c:pt idx="23">
                  <c:v>1445.17</c:v>
                </c:pt>
                <c:pt idx="24">
                  <c:v>1445.17</c:v>
                </c:pt>
                <c:pt idx="25">
                  <c:v>1445.17</c:v>
                </c:pt>
                <c:pt idx="26">
                  <c:v>1445.17</c:v>
                </c:pt>
                <c:pt idx="27">
                  <c:v>1445.17</c:v>
                </c:pt>
                <c:pt idx="28">
                  <c:v>1445.17</c:v>
                </c:pt>
                <c:pt idx="29">
                  <c:v>1445.17</c:v>
                </c:pt>
                <c:pt idx="30">
                  <c:v>1445.17</c:v>
                </c:pt>
                <c:pt idx="31">
                  <c:v>1445.17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CF-FB40-9CB3-D3ABF80652D7}"/>
            </c:ext>
          </c:extLst>
        </c:ser>
        <c:ser>
          <c:idx val="3"/>
          <c:order val="2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IMR!$A$3:$A$34</c:f>
              <c:numCache>
                <c:formatCode>d\-mmm</c:formatCode>
                <c:ptCount val="32"/>
                <c:pt idx="0">
                  <c:v>45784</c:v>
                </c:pt>
                <c:pt idx="1">
                  <c:v>45785</c:v>
                </c:pt>
                <c:pt idx="2">
                  <c:v>45786</c:v>
                </c:pt>
                <c:pt idx="3">
                  <c:v>45787</c:v>
                </c:pt>
                <c:pt idx="4">
                  <c:v>45790</c:v>
                </c:pt>
                <c:pt idx="5">
                  <c:v>45791</c:v>
                </c:pt>
                <c:pt idx="6">
                  <c:v>45796</c:v>
                </c:pt>
                <c:pt idx="7">
                  <c:v>45798</c:v>
                </c:pt>
                <c:pt idx="8">
                  <c:v>45799</c:v>
                </c:pt>
                <c:pt idx="9">
                  <c:v>45804</c:v>
                </c:pt>
                <c:pt idx="10">
                  <c:v>45805</c:v>
                </c:pt>
                <c:pt idx="11">
                  <c:v>45806</c:v>
                </c:pt>
                <c:pt idx="12">
                  <c:v>45811</c:v>
                </c:pt>
                <c:pt idx="13">
                  <c:v>45812</c:v>
                </c:pt>
                <c:pt idx="14">
                  <c:v>45814</c:v>
                </c:pt>
                <c:pt idx="15">
                  <c:v>45818</c:v>
                </c:pt>
                <c:pt idx="16">
                  <c:v>45819</c:v>
                </c:pt>
                <c:pt idx="17">
                  <c:v>45820</c:v>
                </c:pt>
                <c:pt idx="18">
                  <c:v>45831</c:v>
                </c:pt>
                <c:pt idx="19">
                  <c:v>45832</c:v>
                </c:pt>
                <c:pt idx="20">
                  <c:v>45833</c:v>
                </c:pt>
                <c:pt idx="21">
                  <c:v>45837</c:v>
                </c:pt>
                <c:pt idx="22">
                  <c:v>45839</c:v>
                </c:pt>
                <c:pt idx="23">
                  <c:v>45840</c:v>
                </c:pt>
                <c:pt idx="24">
                  <c:v>45841</c:v>
                </c:pt>
                <c:pt idx="25">
                  <c:v>45846</c:v>
                </c:pt>
                <c:pt idx="26">
                  <c:v>45847</c:v>
                </c:pt>
                <c:pt idx="27">
                  <c:v>45849</c:v>
                </c:pt>
                <c:pt idx="28">
                  <c:v>45852</c:v>
                </c:pt>
                <c:pt idx="29">
                  <c:v>45853</c:v>
                </c:pt>
                <c:pt idx="30">
                  <c:v>45854</c:v>
                </c:pt>
                <c:pt idx="31">
                  <c:v>45862</c:v>
                </c:pt>
              </c:numCache>
            </c:numRef>
          </c:cat>
          <c:val>
            <c:numRef>
              <c:f>IMR!$E$3:$E$34</c:f>
              <c:numCache>
                <c:formatCode>General</c:formatCode>
                <c:ptCount val="32"/>
                <c:pt idx="0">
                  <c:v>1003.61</c:v>
                </c:pt>
                <c:pt idx="1">
                  <c:v>1003.61</c:v>
                </c:pt>
                <c:pt idx="2">
                  <c:v>1003.61</c:v>
                </c:pt>
                <c:pt idx="3">
                  <c:v>1003.61</c:v>
                </c:pt>
                <c:pt idx="4">
                  <c:v>1003.61</c:v>
                </c:pt>
                <c:pt idx="5">
                  <c:v>1003.61</c:v>
                </c:pt>
                <c:pt idx="6">
                  <c:v>1003.61</c:v>
                </c:pt>
                <c:pt idx="7">
                  <c:v>1003.61</c:v>
                </c:pt>
                <c:pt idx="8">
                  <c:v>1003.61</c:v>
                </c:pt>
                <c:pt idx="9">
                  <c:v>1003.61</c:v>
                </c:pt>
                <c:pt idx="10">
                  <c:v>1003.61</c:v>
                </c:pt>
                <c:pt idx="11">
                  <c:v>1003.61</c:v>
                </c:pt>
                <c:pt idx="12">
                  <c:v>1003.61</c:v>
                </c:pt>
                <c:pt idx="13">
                  <c:v>1003.61</c:v>
                </c:pt>
                <c:pt idx="14">
                  <c:v>1003.61</c:v>
                </c:pt>
                <c:pt idx="15">
                  <c:v>1003.61</c:v>
                </c:pt>
                <c:pt idx="16">
                  <c:v>1003.61</c:v>
                </c:pt>
                <c:pt idx="17">
                  <c:v>1003.61</c:v>
                </c:pt>
                <c:pt idx="18">
                  <c:v>1003.61</c:v>
                </c:pt>
                <c:pt idx="19">
                  <c:v>1003.61</c:v>
                </c:pt>
                <c:pt idx="20">
                  <c:v>1003.61</c:v>
                </c:pt>
                <c:pt idx="21">
                  <c:v>1003.61</c:v>
                </c:pt>
                <c:pt idx="22">
                  <c:v>1003.61</c:v>
                </c:pt>
                <c:pt idx="23">
                  <c:v>1003.61</c:v>
                </c:pt>
                <c:pt idx="24">
                  <c:v>1003.61</c:v>
                </c:pt>
                <c:pt idx="25">
                  <c:v>1003.61</c:v>
                </c:pt>
                <c:pt idx="26">
                  <c:v>1003.61</c:v>
                </c:pt>
                <c:pt idx="27">
                  <c:v>1003.61</c:v>
                </c:pt>
                <c:pt idx="28">
                  <c:v>1003.61</c:v>
                </c:pt>
                <c:pt idx="29">
                  <c:v>1003.61</c:v>
                </c:pt>
                <c:pt idx="30">
                  <c:v>1003.61</c:v>
                </c:pt>
                <c:pt idx="31">
                  <c:v>1003.61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CF-FB40-9CB3-D3ABF80652D7}"/>
            </c:ext>
          </c:extLst>
        </c:ser>
        <c:ser>
          <c:idx val="4"/>
          <c:order val="3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IMR!$A$3:$A$34</c:f>
              <c:numCache>
                <c:formatCode>d\-mmm</c:formatCode>
                <c:ptCount val="32"/>
                <c:pt idx="0">
                  <c:v>45784</c:v>
                </c:pt>
                <c:pt idx="1">
                  <c:v>45785</c:v>
                </c:pt>
                <c:pt idx="2">
                  <c:v>45786</c:v>
                </c:pt>
                <c:pt idx="3">
                  <c:v>45787</c:v>
                </c:pt>
                <c:pt idx="4">
                  <c:v>45790</c:v>
                </c:pt>
                <c:pt idx="5">
                  <c:v>45791</c:v>
                </c:pt>
                <c:pt idx="6">
                  <c:v>45796</c:v>
                </c:pt>
                <c:pt idx="7">
                  <c:v>45798</c:v>
                </c:pt>
                <c:pt idx="8">
                  <c:v>45799</c:v>
                </c:pt>
                <c:pt idx="9">
                  <c:v>45804</c:v>
                </c:pt>
                <c:pt idx="10">
                  <c:v>45805</c:v>
                </c:pt>
                <c:pt idx="11">
                  <c:v>45806</c:v>
                </c:pt>
                <c:pt idx="12">
                  <c:v>45811</c:v>
                </c:pt>
                <c:pt idx="13">
                  <c:v>45812</c:v>
                </c:pt>
                <c:pt idx="14">
                  <c:v>45814</c:v>
                </c:pt>
                <c:pt idx="15">
                  <c:v>45818</c:v>
                </c:pt>
                <c:pt idx="16">
                  <c:v>45819</c:v>
                </c:pt>
                <c:pt idx="17">
                  <c:v>45820</c:v>
                </c:pt>
                <c:pt idx="18">
                  <c:v>45831</c:v>
                </c:pt>
                <c:pt idx="19">
                  <c:v>45832</c:v>
                </c:pt>
                <c:pt idx="20">
                  <c:v>45833</c:v>
                </c:pt>
                <c:pt idx="21">
                  <c:v>45837</c:v>
                </c:pt>
                <c:pt idx="22">
                  <c:v>45839</c:v>
                </c:pt>
                <c:pt idx="23">
                  <c:v>45840</c:v>
                </c:pt>
                <c:pt idx="24">
                  <c:v>45841</c:v>
                </c:pt>
                <c:pt idx="25">
                  <c:v>45846</c:v>
                </c:pt>
                <c:pt idx="26">
                  <c:v>45847</c:v>
                </c:pt>
                <c:pt idx="27">
                  <c:v>45849</c:v>
                </c:pt>
                <c:pt idx="28">
                  <c:v>45852</c:v>
                </c:pt>
                <c:pt idx="29">
                  <c:v>45853</c:v>
                </c:pt>
                <c:pt idx="30">
                  <c:v>45854</c:v>
                </c:pt>
                <c:pt idx="31">
                  <c:v>45862</c:v>
                </c:pt>
              </c:numCache>
            </c:numRef>
          </c:cat>
          <c:val>
            <c:numRef>
              <c:f>IMR!$F$3:$F$34</c:f>
              <c:numCache>
                <c:formatCode>General</c:formatCode>
                <c:ptCount val="32"/>
                <c:pt idx="0">
                  <c:v>562.04999999999995</c:v>
                </c:pt>
                <c:pt idx="1">
                  <c:v>562.04999999999995</c:v>
                </c:pt>
                <c:pt idx="2">
                  <c:v>562.04999999999995</c:v>
                </c:pt>
                <c:pt idx="3">
                  <c:v>562.04999999999995</c:v>
                </c:pt>
                <c:pt idx="4">
                  <c:v>562.04999999999995</c:v>
                </c:pt>
                <c:pt idx="5">
                  <c:v>562.04999999999995</c:v>
                </c:pt>
                <c:pt idx="6">
                  <c:v>562.04999999999995</c:v>
                </c:pt>
                <c:pt idx="7">
                  <c:v>562.04999999999995</c:v>
                </c:pt>
                <c:pt idx="8">
                  <c:v>562.04999999999995</c:v>
                </c:pt>
                <c:pt idx="9">
                  <c:v>562.04999999999995</c:v>
                </c:pt>
                <c:pt idx="10">
                  <c:v>562.04999999999995</c:v>
                </c:pt>
                <c:pt idx="11">
                  <c:v>562.04999999999995</c:v>
                </c:pt>
                <c:pt idx="12">
                  <c:v>562.04999999999995</c:v>
                </c:pt>
                <c:pt idx="13">
                  <c:v>562.04999999999995</c:v>
                </c:pt>
                <c:pt idx="14">
                  <c:v>562.04999999999995</c:v>
                </c:pt>
                <c:pt idx="15">
                  <c:v>562.04999999999995</c:v>
                </c:pt>
                <c:pt idx="16">
                  <c:v>562.04999999999995</c:v>
                </c:pt>
                <c:pt idx="17">
                  <c:v>562.04999999999995</c:v>
                </c:pt>
                <c:pt idx="18">
                  <c:v>562.04999999999995</c:v>
                </c:pt>
                <c:pt idx="19">
                  <c:v>562.04999999999995</c:v>
                </c:pt>
                <c:pt idx="20">
                  <c:v>562.04999999999995</c:v>
                </c:pt>
                <c:pt idx="21">
                  <c:v>562.04999999999995</c:v>
                </c:pt>
                <c:pt idx="22">
                  <c:v>562.04999999999995</c:v>
                </c:pt>
                <c:pt idx="23">
                  <c:v>562.04999999999995</c:v>
                </c:pt>
                <c:pt idx="24">
                  <c:v>562.04999999999995</c:v>
                </c:pt>
                <c:pt idx="25">
                  <c:v>562.04999999999995</c:v>
                </c:pt>
                <c:pt idx="26">
                  <c:v>562.04999999999995</c:v>
                </c:pt>
                <c:pt idx="27">
                  <c:v>562.04999999999995</c:v>
                </c:pt>
                <c:pt idx="28">
                  <c:v>562.04999999999995</c:v>
                </c:pt>
                <c:pt idx="29">
                  <c:v>562.04999999999995</c:v>
                </c:pt>
                <c:pt idx="30">
                  <c:v>562.04999999999995</c:v>
                </c:pt>
                <c:pt idx="31">
                  <c:v>562.04999999999995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CF-FB40-9CB3-D3ABF8065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530383"/>
        <c:axId val="1622206895"/>
      </c:lineChart>
      <c:catAx>
        <c:axId val="189153038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206895"/>
        <c:crosses val="autoZero"/>
        <c:auto val="0"/>
        <c:lblAlgn val="ctr"/>
        <c:lblOffset val="100"/>
        <c:noMultiLvlLbl val="0"/>
      </c:catAx>
      <c:valAx>
        <c:axId val="162220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3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Implementation</a:t>
            </a:r>
            <a:r>
              <a:rPr lang="en-US" baseline="0"/>
              <a:t> starting July 28 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IMR!$D$54</c:f>
              <c:strCache>
                <c:ptCount val="1"/>
                <c:pt idx="0">
                  <c:v>Calories burned for the 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IMR!$C$55:$C$63</c:f>
              <c:numCache>
                <c:formatCode>d\-mmm</c:formatCode>
                <c:ptCount val="9"/>
                <c:pt idx="0">
                  <c:v>45866</c:v>
                </c:pt>
                <c:pt idx="1">
                  <c:v>45868</c:v>
                </c:pt>
                <c:pt idx="2">
                  <c:v>45874</c:v>
                </c:pt>
                <c:pt idx="3">
                  <c:v>45876</c:v>
                </c:pt>
                <c:pt idx="4">
                  <c:v>45884</c:v>
                </c:pt>
                <c:pt idx="5">
                  <c:v>45888</c:v>
                </c:pt>
                <c:pt idx="6">
                  <c:v>45891</c:v>
                </c:pt>
                <c:pt idx="7">
                  <c:v>45897</c:v>
                </c:pt>
                <c:pt idx="8">
                  <c:v>45898</c:v>
                </c:pt>
              </c:numCache>
            </c:numRef>
          </c:cat>
          <c:val>
            <c:numRef>
              <c:f>IMR!$D$55:$D$63</c:f>
              <c:numCache>
                <c:formatCode>General</c:formatCode>
                <c:ptCount val="9"/>
                <c:pt idx="0">
                  <c:v>1352</c:v>
                </c:pt>
                <c:pt idx="1">
                  <c:v>1163</c:v>
                </c:pt>
                <c:pt idx="2">
                  <c:v>1056</c:v>
                </c:pt>
                <c:pt idx="3">
                  <c:v>1278</c:v>
                </c:pt>
                <c:pt idx="4">
                  <c:v>1218</c:v>
                </c:pt>
                <c:pt idx="5">
                  <c:v>1004</c:v>
                </c:pt>
                <c:pt idx="6">
                  <c:v>1265</c:v>
                </c:pt>
                <c:pt idx="7">
                  <c:v>1133</c:v>
                </c:pt>
                <c:pt idx="8">
                  <c:v>1372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1-5F49-B039-B19B570B66BA}"/>
            </c:ext>
          </c:extLst>
        </c:ser>
        <c:ser>
          <c:idx val="1"/>
          <c:order val="1"/>
          <c:tx>
            <c:strRef>
              <c:f>IMR!$E$54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IMR!$C$55:$C$63</c:f>
              <c:numCache>
                <c:formatCode>d\-mmm</c:formatCode>
                <c:ptCount val="9"/>
                <c:pt idx="0">
                  <c:v>45866</c:v>
                </c:pt>
                <c:pt idx="1">
                  <c:v>45868</c:v>
                </c:pt>
                <c:pt idx="2">
                  <c:v>45874</c:v>
                </c:pt>
                <c:pt idx="3">
                  <c:v>45876</c:v>
                </c:pt>
                <c:pt idx="4">
                  <c:v>45884</c:v>
                </c:pt>
                <c:pt idx="5">
                  <c:v>45888</c:v>
                </c:pt>
                <c:pt idx="6">
                  <c:v>45891</c:v>
                </c:pt>
                <c:pt idx="7">
                  <c:v>45897</c:v>
                </c:pt>
                <c:pt idx="8">
                  <c:v>45898</c:v>
                </c:pt>
              </c:numCache>
            </c:numRef>
          </c:cat>
          <c:val>
            <c:numRef>
              <c:f>IMR!$E$55:$E$63</c:f>
              <c:numCache>
                <c:formatCode>0.00</c:formatCode>
                <c:ptCount val="9"/>
                <c:pt idx="0">
                  <c:v>1445.17</c:v>
                </c:pt>
                <c:pt idx="1">
                  <c:v>1445.17</c:v>
                </c:pt>
                <c:pt idx="2">
                  <c:v>1445.17</c:v>
                </c:pt>
                <c:pt idx="3">
                  <c:v>1445.17</c:v>
                </c:pt>
                <c:pt idx="4">
                  <c:v>1445.17</c:v>
                </c:pt>
                <c:pt idx="5">
                  <c:v>1445.17</c:v>
                </c:pt>
                <c:pt idx="6">
                  <c:v>1445.17</c:v>
                </c:pt>
                <c:pt idx="7">
                  <c:v>1445.17</c:v>
                </c:pt>
                <c:pt idx="8">
                  <c:v>1445.17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1-5F49-B039-B19B570B66BA}"/>
            </c:ext>
          </c:extLst>
        </c:ser>
        <c:ser>
          <c:idx val="2"/>
          <c:order val="2"/>
          <c:tx>
            <c:strRef>
              <c:f>IMR!$F$54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IMR!$C$55:$C$63</c:f>
              <c:numCache>
                <c:formatCode>d\-mmm</c:formatCode>
                <c:ptCount val="9"/>
                <c:pt idx="0">
                  <c:v>45866</c:v>
                </c:pt>
                <c:pt idx="1">
                  <c:v>45868</c:v>
                </c:pt>
                <c:pt idx="2">
                  <c:v>45874</c:v>
                </c:pt>
                <c:pt idx="3">
                  <c:v>45876</c:v>
                </c:pt>
                <c:pt idx="4">
                  <c:v>45884</c:v>
                </c:pt>
                <c:pt idx="5">
                  <c:v>45888</c:v>
                </c:pt>
                <c:pt idx="6">
                  <c:v>45891</c:v>
                </c:pt>
                <c:pt idx="7">
                  <c:v>45897</c:v>
                </c:pt>
                <c:pt idx="8">
                  <c:v>45898</c:v>
                </c:pt>
              </c:numCache>
            </c:numRef>
          </c:cat>
          <c:val>
            <c:numRef>
              <c:f>IMR!$F$55:$F$63</c:f>
              <c:numCache>
                <c:formatCode>General</c:formatCode>
                <c:ptCount val="9"/>
                <c:pt idx="0">
                  <c:v>1003.61</c:v>
                </c:pt>
                <c:pt idx="1">
                  <c:v>1003.61</c:v>
                </c:pt>
                <c:pt idx="2">
                  <c:v>1003.61</c:v>
                </c:pt>
                <c:pt idx="3">
                  <c:v>1003.61</c:v>
                </c:pt>
                <c:pt idx="4">
                  <c:v>1003.61</c:v>
                </c:pt>
                <c:pt idx="5">
                  <c:v>1003.61</c:v>
                </c:pt>
                <c:pt idx="6">
                  <c:v>1003.61</c:v>
                </c:pt>
                <c:pt idx="7">
                  <c:v>1003.61</c:v>
                </c:pt>
                <c:pt idx="8">
                  <c:v>1003.61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1-5F49-B039-B19B570B66BA}"/>
            </c:ext>
          </c:extLst>
        </c:ser>
        <c:ser>
          <c:idx val="3"/>
          <c:order val="3"/>
          <c:tx>
            <c:strRef>
              <c:f>IMR!$G$54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IMR!$C$55:$C$63</c:f>
              <c:numCache>
                <c:formatCode>d\-mmm</c:formatCode>
                <c:ptCount val="9"/>
                <c:pt idx="0">
                  <c:v>45866</c:v>
                </c:pt>
                <c:pt idx="1">
                  <c:v>45868</c:v>
                </c:pt>
                <c:pt idx="2">
                  <c:v>45874</c:v>
                </c:pt>
                <c:pt idx="3">
                  <c:v>45876</c:v>
                </c:pt>
                <c:pt idx="4">
                  <c:v>45884</c:v>
                </c:pt>
                <c:pt idx="5">
                  <c:v>45888</c:v>
                </c:pt>
                <c:pt idx="6">
                  <c:v>45891</c:v>
                </c:pt>
                <c:pt idx="7">
                  <c:v>45897</c:v>
                </c:pt>
                <c:pt idx="8">
                  <c:v>45898</c:v>
                </c:pt>
              </c:numCache>
            </c:numRef>
          </c:cat>
          <c:val>
            <c:numRef>
              <c:f>IMR!$G$55:$G$63</c:f>
              <c:numCache>
                <c:formatCode>General</c:formatCode>
                <c:ptCount val="9"/>
                <c:pt idx="0">
                  <c:v>562.04999999999995</c:v>
                </c:pt>
                <c:pt idx="1">
                  <c:v>562.04999999999995</c:v>
                </c:pt>
                <c:pt idx="2">
                  <c:v>562.04999999999995</c:v>
                </c:pt>
                <c:pt idx="3">
                  <c:v>562.04999999999995</c:v>
                </c:pt>
                <c:pt idx="4">
                  <c:v>562.04999999999995</c:v>
                </c:pt>
                <c:pt idx="5">
                  <c:v>562.04999999999995</c:v>
                </c:pt>
                <c:pt idx="6">
                  <c:v>562.04999999999995</c:v>
                </c:pt>
                <c:pt idx="7">
                  <c:v>562.04999999999995</c:v>
                </c:pt>
                <c:pt idx="8">
                  <c:v>562.04999999999995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21-5F49-B039-B19B570B6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819808"/>
        <c:axId val="1016821520"/>
      </c:lineChart>
      <c:dateAx>
        <c:axId val="10168198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821520"/>
        <c:crosses val="autoZero"/>
        <c:auto val="1"/>
        <c:lblOffset val="100"/>
        <c:baseTimeUnit val="days"/>
      </c:dateAx>
      <c:valAx>
        <c:axId val="10168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81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regression'!$B$1</c:f>
              <c:strCache>
                <c:ptCount val="1"/>
                <c:pt idx="0">
                  <c:v>minutes exercised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249851755717941"/>
                  <c:y val="-0.19470374457792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regression'!$A$2:$A$34</c:f>
              <c:numCache>
                <c:formatCode>General</c:formatCode>
                <c:ptCount val="33"/>
                <c:pt idx="0">
                  <c:v>1307</c:v>
                </c:pt>
                <c:pt idx="1">
                  <c:v>1068</c:v>
                </c:pt>
                <c:pt idx="2">
                  <c:v>980</c:v>
                </c:pt>
                <c:pt idx="3">
                  <c:v>1156</c:v>
                </c:pt>
                <c:pt idx="4">
                  <c:v>1278</c:v>
                </c:pt>
                <c:pt idx="5">
                  <c:v>905</c:v>
                </c:pt>
                <c:pt idx="6">
                  <c:v>1028</c:v>
                </c:pt>
                <c:pt idx="7">
                  <c:v>1056</c:v>
                </c:pt>
                <c:pt idx="8">
                  <c:v>922</c:v>
                </c:pt>
                <c:pt idx="9">
                  <c:v>923</c:v>
                </c:pt>
                <c:pt idx="10">
                  <c:v>353</c:v>
                </c:pt>
                <c:pt idx="11">
                  <c:v>861</c:v>
                </c:pt>
                <c:pt idx="12">
                  <c:v>1046</c:v>
                </c:pt>
                <c:pt idx="13">
                  <c:v>1006</c:v>
                </c:pt>
                <c:pt idx="14">
                  <c:v>737</c:v>
                </c:pt>
                <c:pt idx="15">
                  <c:v>1049</c:v>
                </c:pt>
                <c:pt idx="16">
                  <c:v>948</c:v>
                </c:pt>
                <c:pt idx="17">
                  <c:v>946</c:v>
                </c:pt>
                <c:pt idx="18">
                  <c:v>941</c:v>
                </c:pt>
                <c:pt idx="19">
                  <c:v>1032</c:v>
                </c:pt>
                <c:pt idx="20">
                  <c:v>1090</c:v>
                </c:pt>
                <c:pt idx="21">
                  <c:v>1049</c:v>
                </c:pt>
                <c:pt idx="22">
                  <c:v>878</c:v>
                </c:pt>
                <c:pt idx="23">
                  <c:v>894</c:v>
                </c:pt>
                <c:pt idx="24">
                  <c:v>1044</c:v>
                </c:pt>
                <c:pt idx="25">
                  <c:v>885</c:v>
                </c:pt>
                <c:pt idx="26">
                  <c:v>1341</c:v>
                </c:pt>
                <c:pt idx="27">
                  <c:v>1203</c:v>
                </c:pt>
                <c:pt idx="28">
                  <c:v>1191</c:v>
                </c:pt>
                <c:pt idx="29">
                  <c:v>835</c:v>
                </c:pt>
                <c:pt idx="30">
                  <c:v>1107</c:v>
                </c:pt>
                <c:pt idx="31">
                  <c:v>1086</c:v>
                </c:pt>
                <c:pt idx="32">
                  <c:v>974</c:v>
                </c:pt>
              </c:numCache>
            </c:numRef>
          </c:xVal>
          <c:yVal>
            <c:numRef>
              <c:f>'linear regression'!$B$2:$B$34</c:f>
              <c:numCache>
                <c:formatCode>General</c:formatCode>
                <c:ptCount val="33"/>
                <c:pt idx="0">
                  <c:v>87</c:v>
                </c:pt>
                <c:pt idx="1">
                  <c:v>73</c:v>
                </c:pt>
                <c:pt idx="2">
                  <c:v>63</c:v>
                </c:pt>
                <c:pt idx="3">
                  <c:v>57</c:v>
                </c:pt>
                <c:pt idx="4">
                  <c:v>86</c:v>
                </c:pt>
                <c:pt idx="5">
                  <c:v>65</c:v>
                </c:pt>
                <c:pt idx="6">
                  <c:v>65</c:v>
                </c:pt>
                <c:pt idx="7">
                  <c:v>60</c:v>
                </c:pt>
                <c:pt idx="8">
                  <c:v>53</c:v>
                </c:pt>
                <c:pt idx="9">
                  <c:v>43</c:v>
                </c:pt>
                <c:pt idx="10">
                  <c:v>22</c:v>
                </c:pt>
                <c:pt idx="11">
                  <c:v>45</c:v>
                </c:pt>
                <c:pt idx="12">
                  <c:v>77</c:v>
                </c:pt>
                <c:pt idx="13">
                  <c:v>63</c:v>
                </c:pt>
                <c:pt idx="14">
                  <c:v>35</c:v>
                </c:pt>
                <c:pt idx="15">
                  <c:v>69</c:v>
                </c:pt>
                <c:pt idx="16">
                  <c:v>57</c:v>
                </c:pt>
                <c:pt idx="17">
                  <c:v>69</c:v>
                </c:pt>
                <c:pt idx="18">
                  <c:v>52</c:v>
                </c:pt>
                <c:pt idx="19">
                  <c:v>70</c:v>
                </c:pt>
                <c:pt idx="20">
                  <c:v>72</c:v>
                </c:pt>
                <c:pt idx="21">
                  <c:v>72</c:v>
                </c:pt>
                <c:pt idx="22">
                  <c:v>56</c:v>
                </c:pt>
                <c:pt idx="23">
                  <c:v>52</c:v>
                </c:pt>
                <c:pt idx="24">
                  <c:v>79</c:v>
                </c:pt>
                <c:pt idx="25">
                  <c:v>48</c:v>
                </c:pt>
                <c:pt idx="26">
                  <c:v>126</c:v>
                </c:pt>
                <c:pt idx="27">
                  <c:v>101</c:v>
                </c:pt>
                <c:pt idx="28">
                  <c:v>65</c:v>
                </c:pt>
                <c:pt idx="29">
                  <c:v>27</c:v>
                </c:pt>
                <c:pt idx="30">
                  <c:v>86</c:v>
                </c:pt>
                <c:pt idx="31">
                  <c:v>65</c:v>
                </c:pt>
                <c:pt idx="32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5-614E-856F-C2F8D1AA6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535056"/>
        <c:axId val="803536768"/>
      </c:scatterChart>
      <c:valAx>
        <c:axId val="80353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36768"/>
        <c:crosses val="autoZero"/>
        <c:crossBetween val="midCat"/>
      </c:valAx>
      <c:valAx>
        <c:axId val="8035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3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regression'!$E$1</c:f>
              <c:strCache>
                <c:ptCount val="1"/>
                <c:pt idx="0">
                  <c:v>average heart rate during exercise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regression'!$D$2:$D$34</c:f>
              <c:numCache>
                <c:formatCode>General</c:formatCode>
                <c:ptCount val="33"/>
                <c:pt idx="0">
                  <c:v>1307</c:v>
                </c:pt>
                <c:pt idx="1">
                  <c:v>1068</c:v>
                </c:pt>
                <c:pt idx="2">
                  <c:v>980</c:v>
                </c:pt>
                <c:pt idx="3">
                  <c:v>1156</c:v>
                </c:pt>
                <c:pt idx="4">
                  <c:v>1278</c:v>
                </c:pt>
                <c:pt idx="5">
                  <c:v>905</c:v>
                </c:pt>
                <c:pt idx="6">
                  <c:v>1028</c:v>
                </c:pt>
                <c:pt idx="7">
                  <c:v>1056</c:v>
                </c:pt>
                <c:pt idx="8">
                  <c:v>922</c:v>
                </c:pt>
                <c:pt idx="9">
                  <c:v>923</c:v>
                </c:pt>
                <c:pt idx="10">
                  <c:v>353</c:v>
                </c:pt>
                <c:pt idx="11">
                  <c:v>861</c:v>
                </c:pt>
                <c:pt idx="12">
                  <c:v>1046</c:v>
                </c:pt>
                <c:pt idx="13">
                  <c:v>1006</c:v>
                </c:pt>
                <c:pt idx="14">
                  <c:v>737</c:v>
                </c:pt>
                <c:pt idx="15">
                  <c:v>1049</c:v>
                </c:pt>
                <c:pt idx="16">
                  <c:v>948</c:v>
                </c:pt>
                <c:pt idx="17">
                  <c:v>946</c:v>
                </c:pt>
                <c:pt idx="18">
                  <c:v>941</c:v>
                </c:pt>
                <c:pt idx="19">
                  <c:v>1032</c:v>
                </c:pt>
                <c:pt idx="20">
                  <c:v>1090</c:v>
                </c:pt>
                <c:pt idx="21">
                  <c:v>1049</c:v>
                </c:pt>
                <c:pt idx="22">
                  <c:v>878</c:v>
                </c:pt>
                <c:pt idx="23">
                  <c:v>894</c:v>
                </c:pt>
                <c:pt idx="24">
                  <c:v>1044</c:v>
                </c:pt>
                <c:pt idx="25">
                  <c:v>885</c:v>
                </c:pt>
                <c:pt idx="26">
                  <c:v>1341</c:v>
                </c:pt>
                <c:pt idx="27">
                  <c:v>1203</c:v>
                </c:pt>
                <c:pt idx="28">
                  <c:v>1191</c:v>
                </c:pt>
                <c:pt idx="29">
                  <c:v>835</c:v>
                </c:pt>
                <c:pt idx="30">
                  <c:v>1107</c:v>
                </c:pt>
                <c:pt idx="31">
                  <c:v>1086</c:v>
                </c:pt>
                <c:pt idx="32">
                  <c:v>974</c:v>
                </c:pt>
              </c:numCache>
            </c:numRef>
          </c:xVal>
          <c:yVal>
            <c:numRef>
              <c:f>'linear regression'!$E$2:$E$34</c:f>
              <c:numCache>
                <c:formatCode>General</c:formatCode>
                <c:ptCount val="33"/>
                <c:pt idx="0">
                  <c:v>115</c:v>
                </c:pt>
                <c:pt idx="1">
                  <c:v>101</c:v>
                </c:pt>
                <c:pt idx="2">
                  <c:v>65</c:v>
                </c:pt>
                <c:pt idx="3">
                  <c:v>76</c:v>
                </c:pt>
                <c:pt idx="4">
                  <c:v>123</c:v>
                </c:pt>
                <c:pt idx="5">
                  <c:v>84</c:v>
                </c:pt>
                <c:pt idx="6">
                  <c:v>91</c:v>
                </c:pt>
                <c:pt idx="7">
                  <c:v>84</c:v>
                </c:pt>
                <c:pt idx="8">
                  <c:v>82</c:v>
                </c:pt>
                <c:pt idx="9">
                  <c:v>93</c:v>
                </c:pt>
                <c:pt idx="10">
                  <c:v>96</c:v>
                </c:pt>
                <c:pt idx="11">
                  <c:v>83</c:v>
                </c:pt>
                <c:pt idx="12">
                  <c:v>82</c:v>
                </c:pt>
                <c:pt idx="13">
                  <c:v>79</c:v>
                </c:pt>
                <c:pt idx="14">
                  <c:v>88</c:v>
                </c:pt>
                <c:pt idx="15">
                  <c:v>90</c:v>
                </c:pt>
                <c:pt idx="16">
                  <c:v>92</c:v>
                </c:pt>
                <c:pt idx="17">
                  <c:v>88</c:v>
                </c:pt>
                <c:pt idx="18">
                  <c:v>79</c:v>
                </c:pt>
                <c:pt idx="19">
                  <c:v>93</c:v>
                </c:pt>
                <c:pt idx="20">
                  <c:v>85</c:v>
                </c:pt>
                <c:pt idx="21">
                  <c:v>78</c:v>
                </c:pt>
                <c:pt idx="22">
                  <c:v>76</c:v>
                </c:pt>
                <c:pt idx="23">
                  <c:v>76</c:v>
                </c:pt>
                <c:pt idx="24">
                  <c:v>82</c:v>
                </c:pt>
                <c:pt idx="25">
                  <c:v>78</c:v>
                </c:pt>
                <c:pt idx="26">
                  <c:v>94</c:v>
                </c:pt>
                <c:pt idx="27">
                  <c:v>99</c:v>
                </c:pt>
                <c:pt idx="28">
                  <c:v>79</c:v>
                </c:pt>
                <c:pt idx="29">
                  <c:v>90</c:v>
                </c:pt>
                <c:pt idx="30">
                  <c:v>97</c:v>
                </c:pt>
                <c:pt idx="31">
                  <c:v>76</c:v>
                </c:pt>
                <c:pt idx="32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C2-5445-8ADA-2E05361EE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486096"/>
        <c:axId val="803514768"/>
      </c:scatterChart>
      <c:valAx>
        <c:axId val="80348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14768"/>
        <c:crosses val="autoZero"/>
        <c:crossBetween val="midCat"/>
      </c:valAx>
      <c:valAx>
        <c:axId val="80351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48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regression'!$H$1</c:f>
              <c:strCache>
                <c:ptCount val="1"/>
                <c:pt idx="0">
                  <c:v>heart bpm max for day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regression'!$G$2:$G$34</c:f>
              <c:numCache>
                <c:formatCode>General</c:formatCode>
                <c:ptCount val="33"/>
                <c:pt idx="0">
                  <c:v>1307</c:v>
                </c:pt>
                <c:pt idx="1">
                  <c:v>1068</c:v>
                </c:pt>
                <c:pt idx="2">
                  <c:v>980</c:v>
                </c:pt>
                <c:pt idx="3">
                  <c:v>1156</c:v>
                </c:pt>
                <c:pt idx="4">
                  <c:v>1278</c:v>
                </c:pt>
                <c:pt idx="5">
                  <c:v>905</c:v>
                </c:pt>
                <c:pt idx="6">
                  <c:v>1028</c:v>
                </c:pt>
                <c:pt idx="7">
                  <c:v>1056</c:v>
                </c:pt>
                <c:pt idx="8">
                  <c:v>922</c:v>
                </c:pt>
                <c:pt idx="9">
                  <c:v>923</c:v>
                </c:pt>
                <c:pt idx="10">
                  <c:v>353</c:v>
                </c:pt>
                <c:pt idx="11">
                  <c:v>861</c:v>
                </c:pt>
                <c:pt idx="12">
                  <c:v>1046</c:v>
                </c:pt>
                <c:pt idx="13">
                  <c:v>1006</c:v>
                </c:pt>
                <c:pt idx="14">
                  <c:v>737</c:v>
                </c:pt>
                <c:pt idx="15">
                  <c:v>1049</c:v>
                </c:pt>
                <c:pt idx="16">
                  <c:v>948</c:v>
                </c:pt>
                <c:pt idx="17">
                  <c:v>946</c:v>
                </c:pt>
                <c:pt idx="18">
                  <c:v>941</c:v>
                </c:pt>
                <c:pt idx="19">
                  <c:v>1032</c:v>
                </c:pt>
                <c:pt idx="20">
                  <c:v>1090</c:v>
                </c:pt>
                <c:pt idx="21">
                  <c:v>1049</c:v>
                </c:pt>
                <c:pt idx="22">
                  <c:v>878</c:v>
                </c:pt>
                <c:pt idx="23">
                  <c:v>894</c:v>
                </c:pt>
                <c:pt idx="24">
                  <c:v>1044</c:v>
                </c:pt>
                <c:pt idx="25">
                  <c:v>885</c:v>
                </c:pt>
                <c:pt idx="26">
                  <c:v>1341</c:v>
                </c:pt>
                <c:pt idx="27">
                  <c:v>1203</c:v>
                </c:pt>
                <c:pt idx="28">
                  <c:v>1191</c:v>
                </c:pt>
                <c:pt idx="29">
                  <c:v>835</c:v>
                </c:pt>
                <c:pt idx="30">
                  <c:v>1107</c:v>
                </c:pt>
                <c:pt idx="31">
                  <c:v>1086</c:v>
                </c:pt>
                <c:pt idx="32">
                  <c:v>974</c:v>
                </c:pt>
              </c:numCache>
            </c:numRef>
          </c:xVal>
          <c:yVal>
            <c:numRef>
              <c:f>'linear regression'!$H$2:$H$34</c:f>
              <c:numCache>
                <c:formatCode>General</c:formatCode>
                <c:ptCount val="33"/>
                <c:pt idx="0">
                  <c:v>168</c:v>
                </c:pt>
                <c:pt idx="1">
                  <c:v>130</c:v>
                </c:pt>
                <c:pt idx="2">
                  <c:v>124</c:v>
                </c:pt>
                <c:pt idx="3">
                  <c:v>102</c:v>
                </c:pt>
                <c:pt idx="4">
                  <c:v>170</c:v>
                </c:pt>
                <c:pt idx="5">
                  <c:v>122</c:v>
                </c:pt>
                <c:pt idx="6">
                  <c:v>140</c:v>
                </c:pt>
                <c:pt idx="7">
                  <c:v>125</c:v>
                </c:pt>
                <c:pt idx="8">
                  <c:v>89</c:v>
                </c:pt>
                <c:pt idx="9">
                  <c:v>118</c:v>
                </c:pt>
                <c:pt idx="10">
                  <c:v>128</c:v>
                </c:pt>
                <c:pt idx="11">
                  <c:v>147</c:v>
                </c:pt>
                <c:pt idx="12">
                  <c:v>120</c:v>
                </c:pt>
                <c:pt idx="13">
                  <c:v>116</c:v>
                </c:pt>
                <c:pt idx="14">
                  <c:v>131</c:v>
                </c:pt>
                <c:pt idx="15">
                  <c:v>141</c:v>
                </c:pt>
                <c:pt idx="16">
                  <c:v>141</c:v>
                </c:pt>
                <c:pt idx="17">
                  <c:v>117</c:v>
                </c:pt>
                <c:pt idx="18">
                  <c:v>112</c:v>
                </c:pt>
                <c:pt idx="19">
                  <c:v>141</c:v>
                </c:pt>
                <c:pt idx="20">
                  <c:v>113</c:v>
                </c:pt>
                <c:pt idx="21">
                  <c:v>114</c:v>
                </c:pt>
                <c:pt idx="22">
                  <c:v>125</c:v>
                </c:pt>
                <c:pt idx="23">
                  <c:v>103</c:v>
                </c:pt>
                <c:pt idx="24">
                  <c:v>117</c:v>
                </c:pt>
                <c:pt idx="25">
                  <c:v>119</c:v>
                </c:pt>
                <c:pt idx="26">
                  <c:v>139</c:v>
                </c:pt>
                <c:pt idx="27">
                  <c:v>143</c:v>
                </c:pt>
                <c:pt idx="28">
                  <c:v>122</c:v>
                </c:pt>
                <c:pt idx="29">
                  <c:v>143</c:v>
                </c:pt>
                <c:pt idx="30">
                  <c:v>139</c:v>
                </c:pt>
                <c:pt idx="31">
                  <c:v>101</c:v>
                </c:pt>
                <c:pt idx="32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ED-2742-BC67-B046CCB81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924784"/>
        <c:axId val="801931120"/>
      </c:scatterChart>
      <c:valAx>
        <c:axId val="80192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931120"/>
        <c:crosses val="autoZero"/>
        <c:crossBetween val="midCat"/>
      </c:valAx>
      <c:valAx>
        <c:axId val="80193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92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days</a:t>
            </a:r>
            <a:r>
              <a:rPr lang="en-US" baseline="0"/>
              <a:t> since last workout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regression'!$J$2:$J$33</c:f>
              <c:numCache>
                <c:formatCode>General</c:formatCode>
                <c:ptCount val="32"/>
                <c:pt idx="0">
                  <c:v>1307</c:v>
                </c:pt>
                <c:pt idx="1">
                  <c:v>1068</c:v>
                </c:pt>
                <c:pt idx="2">
                  <c:v>980</c:v>
                </c:pt>
                <c:pt idx="3">
                  <c:v>1156</c:v>
                </c:pt>
                <c:pt idx="4">
                  <c:v>1278</c:v>
                </c:pt>
                <c:pt idx="5">
                  <c:v>905</c:v>
                </c:pt>
                <c:pt idx="6">
                  <c:v>1028</c:v>
                </c:pt>
                <c:pt idx="7">
                  <c:v>1056</c:v>
                </c:pt>
                <c:pt idx="8">
                  <c:v>922</c:v>
                </c:pt>
                <c:pt idx="9">
                  <c:v>923</c:v>
                </c:pt>
                <c:pt idx="10">
                  <c:v>353</c:v>
                </c:pt>
                <c:pt idx="11">
                  <c:v>861</c:v>
                </c:pt>
                <c:pt idx="12">
                  <c:v>1046</c:v>
                </c:pt>
                <c:pt idx="13">
                  <c:v>1006</c:v>
                </c:pt>
                <c:pt idx="14">
                  <c:v>737</c:v>
                </c:pt>
                <c:pt idx="15">
                  <c:v>1049</c:v>
                </c:pt>
                <c:pt idx="16">
                  <c:v>948</c:v>
                </c:pt>
                <c:pt idx="17">
                  <c:v>946</c:v>
                </c:pt>
                <c:pt idx="18">
                  <c:v>941</c:v>
                </c:pt>
                <c:pt idx="19">
                  <c:v>1032</c:v>
                </c:pt>
                <c:pt idx="20">
                  <c:v>1090</c:v>
                </c:pt>
                <c:pt idx="21">
                  <c:v>1049</c:v>
                </c:pt>
                <c:pt idx="22">
                  <c:v>878</c:v>
                </c:pt>
                <c:pt idx="23">
                  <c:v>894</c:v>
                </c:pt>
                <c:pt idx="24">
                  <c:v>1044</c:v>
                </c:pt>
                <c:pt idx="25">
                  <c:v>885</c:v>
                </c:pt>
                <c:pt idx="26">
                  <c:v>1341</c:v>
                </c:pt>
                <c:pt idx="27">
                  <c:v>1203</c:v>
                </c:pt>
                <c:pt idx="28">
                  <c:v>1191</c:v>
                </c:pt>
                <c:pt idx="29">
                  <c:v>835</c:v>
                </c:pt>
                <c:pt idx="30">
                  <c:v>1107</c:v>
                </c:pt>
                <c:pt idx="31">
                  <c:v>1086</c:v>
                </c:pt>
              </c:numCache>
            </c:numRef>
          </c:xVal>
          <c:yVal>
            <c:numRef>
              <c:f>'linear regression'!$K$2:$K$33</c:f>
              <c:numCache>
                <c:formatCode>General</c:formatCode>
                <c:ptCount val="32"/>
                <c:pt idx="0">
                  <c:v>8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11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5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C-4E46-A38E-17C02E3DC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509568"/>
        <c:axId val="798842368"/>
      </c:scatterChart>
      <c:valAx>
        <c:axId val="79850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842368"/>
        <c:crosses val="autoZero"/>
        <c:crossBetween val="midCat"/>
      </c:valAx>
      <c:valAx>
        <c:axId val="7988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50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2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regression'!$O$1</c:f>
              <c:strCache>
                <c:ptCount val="1"/>
                <c:pt idx="0">
                  <c:v>calories burned during exercise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65280698760086919"/>
                  <c:y val="-4.59729837080813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5887325167320667"/>
                  <c:y val="-0.127185328290406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regression'!$N$2:$N$34</c:f>
              <c:numCache>
                <c:formatCode>General</c:formatCode>
                <c:ptCount val="33"/>
                <c:pt idx="0">
                  <c:v>1307</c:v>
                </c:pt>
                <c:pt idx="1">
                  <c:v>1068</c:v>
                </c:pt>
                <c:pt idx="2">
                  <c:v>980</c:v>
                </c:pt>
                <c:pt idx="3">
                  <c:v>1156</c:v>
                </c:pt>
                <c:pt idx="4">
                  <c:v>1278</c:v>
                </c:pt>
                <c:pt idx="5">
                  <c:v>905</c:v>
                </c:pt>
                <c:pt idx="6">
                  <c:v>1028</c:v>
                </c:pt>
                <c:pt idx="7">
                  <c:v>1056</c:v>
                </c:pt>
                <c:pt idx="8">
                  <c:v>922</c:v>
                </c:pt>
                <c:pt idx="9">
                  <c:v>923</c:v>
                </c:pt>
                <c:pt idx="10">
                  <c:v>353</c:v>
                </c:pt>
                <c:pt idx="11">
                  <c:v>861</c:v>
                </c:pt>
                <c:pt idx="12">
                  <c:v>1046</c:v>
                </c:pt>
                <c:pt idx="13">
                  <c:v>1006</c:v>
                </c:pt>
                <c:pt idx="14">
                  <c:v>737</c:v>
                </c:pt>
                <c:pt idx="15">
                  <c:v>1049</c:v>
                </c:pt>
                <c:pt idx="16">
                  <c:v>948</c:v>
                </c:pt>
                <c:pt idx="17">
                  <c:v>946</c:v>
                </c:pt>
                <c:pt idx="18">
                  <c:v>941</c:v>
                </c:pt>
                <c:pt idx="19">
                  <c:v>1032</c:v>
                </c:pt>
                <c:pt idx="20">
                  <c:v>1090</c:v>
                </c:pt>
                <c:pt idx="21">
                  <c:v>1049</c:v>
                </c:pt>
                <c:pt idx="22">
                  <c:v>878</c:v>
                </c:pt>
                <c:pt idx="23">
                  <c:v>894</c:v>
                </c:pt>
                <c:pt idx="24">
                  <c:v>1044</c:v>
                </c:pt>
                <c:pt idx="25">
                  <c:v>885</c:v>
                </c:pt>
                <c:pt idx="26">
                  <c:v>1341</c:v>
                </c:pt>
                <c:pt idx="27">
                  <c:v>1203</c:v>
                </c:pt>
                <c:pt idx="28">
                  <c:v>1191</c:v>
                </c:pt>
                <c:pt idx="29">
                  <c:v>835</c:v>
                </c:pt>
                <c:pt idx="30">
                  <c:v>1107</c:v>
                </c:pt>
                <c:pt idx="31">
                  <c:v>1086</c:v>
                </c:pt>
                <c:pt idx="32">
                  <c:v>974</c:v>
                </c:pt>
              </c:numCache>
            </c:numRef>
          </c:xVal>
          <c:yVal>
            <c:numRef>
              <c:f>'linear regression'!$O$2:$O$34</c:f>
              <c:numCache>
                <c:formatCode>General</c:formatCode>
                <c:ptCount val="33"/>
                <c:pt idx="0">
                  <c:v>937</c:v>
                </c:pt>
                <c:pt idx="1">
                  <c:v>618</c:v>
                </c:pt>
                <c:pt idx="2">
                  <c:v>496</c:v>
                </c:pt>
                <c:pt idx="3">
                  <c:v>692</c:v>
                </c:pt>
                <c:pt idx="4">
                  <c:v>720</c:v>
                </c:pt>
                <c:pt idx="5">
                  <c:v>500</c:v>
                </c:pt>
                <c:pt idx="6">
                  <c:v>580</c:v>
                </c:pt>
                <c:pt idx="7">
                  <c:v>484</c:v>
                </c:pt>
                <c:pt idx="8">
                  <c:v>414</c:v>
                </c:pt>
                <c:pt idx="9">
                  <c:v>369</c:v>
                </c:pt>
                <c:pt idx="10">
                  <c:v>125</c:v>
                </c:pt>
                <c:pt idx="11">
                  <c:v>300</c:v>
                </c:pt>
                <c:pt idx="12">
                  <c:v>591</c:v>
                </c:pt>
                <c:pt idx="13">
                  <c:v>405</c:v>
                </c:pt>
                <c:pt idx="14">
                  <c:v>223</c:v>
                </c:pt>
                <c:pt idx="15">
                  <c:v>459</c:v>
                </c:pt>
                <c:pt idx="16">
                  <c:v>498</c:v>
                </c:pt>
                <c:pt idx="17">
                  <c:v>557</c:v>
                </c:pt>
                <c:pt idx="18">
                  <c:v>498</c:v>
                </c:pt>
                <c:pt idx="19">
                  <c:v>612</c:v>
                </c:pt>
                <c:pt idx="20">
                  <c:v>562</c:v>
                </c:pt>
                <c:pt idx="21">
                  <c:v>655</c:v>
                </c:pt>
                <c:pt idx="22">
                  <c:v>591</c:v>
                </c:pt>
                <c:pt idx="23">
                  <c:v>409</c:v>
                </c:pt>
                <c:pt idx="24">
                  <c:v>621</c:v>
                </c:pt>
                <c:pt idx="25">
                  <c:v>389</c:v>
                </c:pt>
                <c:pt idx="26">
                  <c:v>961</c:v>
                </c:pt>
                <c:pt idx="27">
                  <c:v>866</c:v>
                </c:pt>
                <c:pt idx="28">
                  <c:v>585</c:v>
                </c:pt>
                <c:pt idx="29">
                  <c:v>241</c:v>
                </c:pt>
                <c:pt idx="30">
                  <c:v>706</c:v>
                </c:pt>
                <c:pt idx="31">
                  <c:v>594</c:v>
                </c:pt>
                <c:pt idx="32">
                  <c:v>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5A-3D46-BF55-90F962375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576672"/>
        <c:axId val="803578384"/>
      </c:scatterChart>
      <c:valAx>
        <c:axId val="80357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78384"/>
        <c:crosses val="autoZero"/>
        <c:crossBetween val="midCat"/>
      </c:valAx>
      <c:valAx>
        <c:axId val="8035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76672"/>
        <c:crosses val="autoZero"/>
        <c:crossBetween val="midCat"/>
      </c:valAx>
      <c:spPr>
        <a:solidFill>
          <a:srgbClr val="FFFF00"/>
        </a:soli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regression'!$R$1</c:f>
              <c:strCache>
                <c:ptCount val="1"/>
                <c:pt idx="0">
                  <c:v>steps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regression'!$Q$2:$Q$34</c:f>
              <c:numCache>
                <c:formatCode>General</c:formatCode>
                <c:ptCount val="33"/>
                <c:pt idx="0">
                  <c:v>1307</c:v>
                </c:pt>
                <c:pt idx="1">
                  <c:v>1068</c:v>
                </c:pt>
                <c:pt idx="2">
                  <c:v>980</c:v>
                </c:pt>
                <c:pt idx="3">
                  <c:v>1156</c:v>
                </c:pt>
                <c:pt idx="4">
                  <c:v>1278</c:v>
                </c:pt>
                <c:pt idx="5">
                  <c:v>905</c:v>
                </c:pt>
                <c:pt idx="6">
                  <c:v>1028</c:v>
                </c:pt>
                <c:pt idx="7">
                  <c:v>1056</c:v>
                </c:pt>
                <c:pt idx="8">
                  <c:v>922</c:v>
                </c:pt>
                <c:pt idx="9">
                  <c:v>923</c:v>
                </c:pt>
                <c:pt idx="10">
                  <c:v>353</c:v>
                </c:pt>
                <c:pt idx="11">
                  <c:v>861</c:v>
                </c:pt>
                <c:pt idx="12">
                  <c:v>1046</c:v>
                </c:pt>
                <c:pt idx="13">
                  <c:v>1006</c:v>
                </c:pt>
                <c:pt idx="14">
                  <c:v>737</c:v>
                </c:pt>
                <c:pt idx="15">
                  <c:v>1049</c:v>
                </c:pt>
                <c:pt idx="16">
                  <c:v>948</c:v>
                </c:pt>
                <c:pt idx="17">
                  <c:v>946</c:v>
                </c:pt>
                <c:pt idx="18">
                  <c:v>941</c:v>
                </c:pt>
                <c:pt idx="19">
                  <c:v>1032</c:v>
                </c:pt>
                <c:pt idx="20">
                  <c:v>1090</c:v>
                </c:pt>
                <c:pt idx="21">
                  <c:v>1049</c:v>
                </c:pt>
                <c:pt idx="22">
                  <c:v>878</c:v>
                </c:pt>
                <c:pt idx="23">
                  <c:v>894</c:v>
                </c:pt>
                <c:pt idx="24">
                  <c:v>1044</c:v>
                </c:pt>
                <c:pt idx="25">
                  <c:v>885</c:v>
                </c:pt>
                <c:pt idx="26">
                  <c:v>1341</c:v>
                </c:pt>
                <c:pt idx="27">
                  <c:v>1203</c:v>
                </c:pt>
                <c:pt idx="28">
                  <c:v>1191</c:v>
                </c:pt>
                <c:pt idx="29">
                  <c:v>835</c:v>
                </c:pt>
                <c:pt idx="30">
                  <c:v>1107</c:v>
                </c:pt>
                <c:pt idx="31">
                  <c:v>1086</c:v>
                </c:pt>
                <c:pt idx="32">
                  <c:v>974</c:v>
                </c:pt>
              </c:numCache>
            </c:numRef>
          </c:xVal>
          <c:yVal>
            <c:numRef>
              <c:f>'linear regression'!$R$2:$R$34</c:f>
              <c:numCache>
                <c:formatCode>General</c:formatCode>
                <c:ptCount val="33"/>
                <c:pt idx="0">
                  <c:v>6641</c:v>
                </c:pt>
                <c:pt idx="1">
                  <c:v>5194</c:v>
                </c:pt>
                <c:pt idx="2">
                  <c:v>4894</c:v>
                </c:pt>
                <c:pt idx="3">
                  <c:v>4444</c:v>
                </c:pt>
                <c:pt idx="4">
                  <c:v>7546</c:v>
                </c:pt>
                <c:pt idx="5">
                  <c:v>3729</c:v>
                </c:pt>
                <c:pt idx="6">
                  <c:v>4695</c:v>
                </c:pt>
                <c:pt idx="7" formatCode="#,##0">
                  <c:v>7422</c:v>
                </c:pt>
                <c:pt idx="8">
                  <c:v>4200</c:v>
                </c:pt>
                <c:pt idx="9">
                  <c:v>6746</c:v>
                </c:pt>
                <c:pt idx="10">
                  <c:v>4356</c:v>
                </c:pt>
                <c:pt idx="11">
                  <c:v>6260</c:v>
                </c:pt>
                <c:pt idx="12">
                  <c:v>4734</c:v>
                </c:pt>
                <c:pt idx="13">
                  <c:v>7349</c:v>
                </c:pt>
                <c:pt idx="14">
                  <c:v>8823</c:v>
                </c:pt>
                <c:pt idx="15">
                  <c:v>5798</c:v>
                </c:pt>
                <c:pt idx="16">
                  <c:v>3753</c:v>
                </c:pt>
                <c:pt idx="17">
                  <c:v>4091</c:v>
                </c:pt>
                <c:pt idx="18">
                  <c:v>3884</c:v>
                </c:pt>
                <c:pt idx="19">
                  <c:v>3855</c:v>
                </c:pt>
                <c:pt idx="20">
                  <c:v>5218</c:v>
                </c:pt>
                <c:pt idx="21">
                  <c:v>6548</c:v>
                </c:pt>
                <c:pt idx="22">
                  <c:v>2393</c:v>
                </c:pt>
                <c:pt idx="23">
                  <c:v>3882</c:v>
                </c:pt>
                <c:pt idx="24">
                  <c:v>3774</c:v>
                </c:pt>
                <c:pt idx="25">
                  <c:v>4994</c:v>
                </c:pt>
                <c:pt idx="26">
                  <c:v>8682</c:v>
                </c:pt>
                <c:pt idx="27">
                  <c:v>6814</c:v>
                </c:pt>
                <c:pt idx="28">
                  <c:v>8287</c:v>
                </c:pt>
                <c:pt idx="29">
                  <c:v>11273</c:v>
                </c:pt>
                <c:pt idx="30">
                  <c:v>8184</c:v>
                </c:pt>
                <c:pt idx="31">
                  <c:v>3947</c:v>
                </c:pt>
                <c:pt idx="32">
                  <c:v>4953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B-1447-8B87-AC0E66237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621472"/>
        <c:axId val="803623184"/>
      </c:scatterChart>
      <c:valAx>
        <c:axId val="8036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623184"/>
        <c:crosses val="autoZero"/>
        <c:crossBetween val="midCat"/>
      </c:valAx>
      <c:valAx>
        <c:axId val="8036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6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910808</xdr:colOff>
      <xdr:row>9</xdr:row>
      <xdr:rowOff>126871</xdr:rowOff>
    </xdr:from>
    <xdr:to>
      <xdr:col>4</xdr:col>
      <xdr:colOff>2079208</xdr:colOff>
      <xdr:row>43</xdr:row>
      <xdr:rowOff>25271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DC50FA5-AE9B-9B27-CDDD-5D786651604C}"/>
            </a:ext>
          </a:extLst>
        </xdr:cNvPr>
        <xdr:cNvSpPr/>
      </xdr:nvSpPr>
      <xdr:spPr>
        <a:xfrm>
          <a:off x="910808" y="1974144"/>
          <a:ext cx="9609410" cy="687698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1039091</xdr:colOff>
      <xdr:row>10</xdr:row>
      <xdr:rowOff>191398</xdr:rowOff>
    </xdr:from>
    <xdr:to>
      <xdr:col>4</xdr:col>
      <xdr:colOff>1902691</xdr:colOff>
      <xdr:row>40</xdr:row>
      <xdr:rowOff>128282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905F7DF2-2164-4E7A-2ED4-07C4043DF87E}"/>
            </a:ext>
          </a:extLst>
        </xdr:cNvPr>
        <xdr:cNvSpPr txBox="1">
          <a:spLocks noChangeArrowheads="1"/>
        </xdr:cNvSpPr>
      </xdr:nvSpPr>
      <xdr:spPr bwMode="auto">
        <a:xfrm>
          <a:off x="1039091" y="2243923"/>
          <a:ext cx="9304610" cy="60944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ptos Narrow" pitchFamily="2" charset="0"/>
            </a:rPr>
            <a:t>Summary of Findings – Factors Affecting Daily Calories Burned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ptos Narrow" pitchFamily="2" charset="0"/>
            </a:rPr>
            <a:t>We analyzed 33 workouts to see how workout type, time of day, steps, and workout calories affect total daily calories burned. The model explained about 95% of the variation in daily calorie burn, meaning our predictors were very effective at capturing what drives calorie expenditure.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ptos Narrow" pitchFamily="2" charset="0"/>
            </a:rPr>
            <a:t>1. Workout type makes the biggest difference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ptos Narrow" pitchFamily="2" charset="0"/>
            </a:rPr>
            <a:t>Cardio workouts burned ~192 fewer calories per day than combo workouts, all else equal.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ptos Narrow" pitchFamily="2" charset="0"/>
            </a:rPr>
            <a:t>Strength workouts burned ~74 more calories per day than combo workouts.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ptos Narrow" pitchFamily="2" charset="0"/>
            </a:rPr>
            <a:t>Conclusion: Cardio is least effective for total daily calorie burn in this dataset, while strength and combo workouts are better.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ptos Narrow" pitchFamily="2" charset="0"/>
            </a:rPr>
            <a:t>2. Steps matter a lot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ptos Narrow" pitchFamily="2" charset="0"/>
            </a:rPr>
            <a:t>Each extra step added 0.039 calories to the day — roughly +39 calories for every 1,000 steps.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ptos Narrow" pitchFamily="2" charset="0"/>
            </a:rPr>
            <a:t>This was one of the strongest predictors in the model.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ptos Narrow" pitchFamily="2" charset="0"/>
            </a:rPr>
            <a:t>3. Calories burned during exercise are a strong driver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ptos Narrow" pitchFamily="2" charset="0"/>
            </a:rPr>
            <a:t>Each calorie burned during the workout added 0.73 calories to the daily total.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ptos Narrow" pitchFamily="2" charset="0"/>
            </a:rPr>
            <a:t>This shows that exercise sessions significantly contribute to total daily burn beyond other factors.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ptos Narrow" pitchFamily="2" charset="0"/>
            </a:rPr>
            <a:t>4. Time of day matters only a little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ptos Narrow" pitchFamily="2" charset="0"/>
            </a:rPr>
            <a:t>Afternoon workouts burned ~55 fewer calories than early morning workouts (statistically borderline).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ptos Narrow" pitchFamily="2" charset="0"/>
            </a:rPr>
            <a:t>Morning and evening workouts showed no meaningful difference from early morning in this dataset.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ptos Narrow" pitchFamily="2" charset="0"/>
            </a:rPr>
            <a:t>5. Practical implications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ptos Narrow" pitchFamily="2" charset="0"/>
            </a:rPr>
            <a:t>To maximize daily calorie burn: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ptos Narrow" pitchFamily="2" charset="0"/>
            </a:rPr>
            <a:t>Favor strength or combo workouts over cardio.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ptos Narrow" pitchFamily="2" charset="0"/>
            </a:rPr>
            <a:t>Increase step count — even small increases add up.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ptos Narrow" pitchFamily="2" charset="0"/>
            </a:rPr>
            <a:t>Push for higher workout calorie burn, as it has a clear link to daily totals.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ptos Narrow" pitchFamily="2" charset="0"/>
            </a:rPr>
            <a:t>Time of day is less important, though afternoon workouts might have a slight disadvantage.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12700</xdr:rowOff>
    </xdr:from>
    <xdr:to>
      <xdr:col>22</xdr:col>
      <xdr:colOff>12700</xdr:colOff>
      <xdr:row>13</xdr:row>
      <xdr:rowOff>190500</xdr:rowOff>
    </xdr:to>
    <xdr:graphicFrame macro="">
      <xdr:nvGraphicFramePr>
        <xdr:cNvPr id="2" name="Chart 1" descr="Chart type: Line. 'Field1'&#10;&#10;Description automatically generated">
          <a:extLst>
            <a:ext uri="{FF2B5EF4-FFF2-40B4-BE49-F238E27FC236}">
              <a16:creationId xmlns:a16="http://schemas.microsoft.com/office/drawing/2014/main" id="{ED991467-0A03-7795-1D28-8C467C827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</xdr:colOff>
      <xdr:row>5</xdr:row>
      <xdr:rowOff>38100</xdr:rowOff>
    </xdr:from>
    <xdr:to>
      <xdr:col>15</xdr:col>
      <xdr:colOff>495300</xdr:colOff>
      <xdr:row>18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314B6B-86F7-2175-ED0D-7B9BA555E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704850</xdr:colOff>
      <xdr:row>5</xdr:row>
      <xdr:rowOff>38100</xdr:rowOff>
    </xdr:from>
    <xdr:to>
      <xdr:col>21</xdr:col>
      <xdr:colOff>323850</xdr:colOff>
      <xdr:row>18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1DCA51-06A4-04B6-750D-E77B83016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804332</xdr:colOff>
      <xdr:row>27</xdr:row>
      <xdr:rowOff>203199</xdr:rowOff>
    </xdr:from>
    <xdr:to>
      <xdr:col>29</xdr:col>
      <xdr:colOff>338666</xdr:colOff>
      <xdr:row>54</xdr:row>
      <xdr:rowOff>33867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5171C-D93A-DE08-EE3F-BC85C3545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8467</xdr:colOff>
      <xdr:row>28</xdr:row>
      <xdr:rowOff>16932</xdr:rowOff>
    </xdr:from>
    <xdr:to>
      <xdr:col>35</xdr:col>
      <xdr:colOff>431800</xdr:colOff>
      <xdr:row>41</xdr:row>
      <xdr:rowOff>118532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10B4C1-6AF1-D7A9-4994-9B65156DE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8468</xdr:colOff>
      <xdr:row>13</xdr:row>
      <xdr:rowOff>16933</xdr:rowOff>
    </xdr:from>
    <xdr:to>
      <xdr:col>35</xdr:col>
      <xdr:colOff>431801</xdr:colOff>
      <xdr:row>26</xdr:row>
      <xdr:rowOff>118533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F2D870-DDCC-85D0-4540-46396EAF3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42334</xdr:colOff>
      <xdr:row>0</xdr:row>
      <xdr:rowOff>135467</xdr:rowOff>
    </xdr:from>
    <xdr:to>
      <xdr:col>35</xdr:col>
      <xdr:colOff>465667</xdr:colOff>
      <xdr:row>10</xdr:row>
      <xdr:rowOff>186267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C43403-E0AA-348F-C1DB-7817E951F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25399</xdr:colOff>
      <xdr:row>0</xdr:row>
      <xdr:rowOff>0</xdr:rowOff>
    </xdr:from>
    <xdr:to>
      <xdr:col>29</xdr:col>
      <xdr:colOff>338667</xdr:colOff>
      <xdr:row>24</xdr:row>
      <xdr:rowOff>84667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768F8D-0BC0-2B37-B465-27FB696AD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821266</xdr:colOff>
      <xdr:row>44</xdr:row>
      <xdr:rowOff>16933</xdr:rowOff>
    </xdr:from>
    <xdr:to>
      <xdr:col>35</xdr:col>
      <xdr:colOff>414866</xdr:colOff>
      <xdr:row>57</xdr:row>
      <xdr:rowOff>118533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76FD1D-EEA5-F422-29AF-93625D475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ep Apel" refreshedDate="45874.636463425923" createdVersion="8" refreshedVersion="8" minRefreshableVersion="3" recordCount="33" xr:uid="{1C113A0C-A6BB-004F-BB38-DA04A8896887}">
  <cacheSource type="worksheet">
    <worksheetSource ref="D1:J34" sheet="original data"/>
  </cacheSource>
  <cacheFields count="7">
    <cacheField name="average heart rate during exercise" numFmtId="0">
      <sharedItems containsSemiMixedTypes="0" containsString="0" containsNumber="1" containsInteger="1" minValue="65" maxValue="123" count="20">
        <n v="115"/>
        <n v="101"/>
        <n v="65"/>
        <n v="76"/>
        <n v="123"/>
        <n v="84"/>
        <n v="91"/>
        <n v="82"/>
        <n v="93"/>
        <n v="96"/>
        <n v="83"/>
        <n v="79"/>
        <n v="88"/>
        <n v="90"/>
        <n v="92"/>
        <n v="85"/>
        <n v="78"/>
        <n v="94"/>
        <n v="99"/>
        <n v="97"/>
      </sharedItems>
    </cacheField>
    <cacheField name="heart bpm max for day " numFmtId="0">
      <sharedItems containsSemiMixedTypes="0" containsString="0" containsNumber="1" containsInteger="1" minValue="89" maxValue="170"/>
    </cacheField>
    <cacheField name="type of  workout" numFmtId="0">
      <sharedItems count="4">
        <s v="strength/cardio combo"/>
        <s v="strength training "/>
        <s v="cardio"/>
        <s v="walk "/>
      </sharedItems>
    </cacheField>
    <cacheField name="time of day" numFmtId="0">
      <sharedItems/>
    </cacheField>
    <cacheField name="day of week" numFmtId="0">
      <sharedItems/>
    </cacheField>
    <cacheField name="calories burned during exercise" numFmtId="0">
      <sharedItems containsString="0" containsBlank="1" containsNumber="1" containsInteger="1" minValue="125" maxValue="961"/>
    </cacheField>
    <cacheField name="Calories burned for the day" numFmtId="0">
      <sharedItems containsSemiMixedTypes="0" containsString="0" containsNumber="1" containsInteger="1" minValue="353" maxValue="13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n v="168"/>
    <x v="0"/>
    <s v="evening"/>
    <s v="Thursday"/>
    <n v="937"/>
    <n v="1307"/>
  </r>
  <r>
    <x v="1"/>
    <n v="130"/>
    <x v="0"/>
    <s v="morning"/>
    <s v="Wednesday"/>
    <n v="618"/>
    <n v="1068"/>
  </r>
  <r>
    <x v="2"/>
    <n v="124"/>
    <x v="1"/>
    <s v="early morning"/>
    <s v="Tuesday"/>
    <n v="496"/>
    <n v="980"/>
  </r>
  <r>
    <x v="3"/>
    <n v="102"/>
    <x v="1"/>
    <s v="evening"/>
    <s v="Monday"/>
    <n v="692"/>
    <n v="1156"/>
  </r>
  <r>
    <x v="4"/>
    <n v="170"/>
    <x v="0"/>
    <s v="early morning"/>
    <s v="Friday"/>
    <n v="720"/>
    <n v="1278"/>
  </r>
  <r>
    <x v="5"/>
    <n v="122"/>
    <x v="1"/>
    <s v="morning"/>
    <s v="Wednesday"/>
    <n v="500"/>
    <n v="905"/>
  </r>
  <r>
    <x v="6"/>
    <n v="140"/>
    <x v="1"/>
    <s v="morning"/>
    <s v="Tuesday"/>
    <n v="580"/>
    <n v="1028"/>
  </r>
  <r>
    <x v="5"/>
    <n v="125"/>
    <x v="1"/>
    <s v="early morning"/>
    <s v="Thursday"/>
    <n v="484"/>
    <n v="1056"/>
  </r>
  <r>
    <x v="7"/>
    <n v="89"/>
    <x v="1"/>
    <s v="early morning"/>
    <s v="Wednesday"/>
    <n v="414"/>
    <n v="922"/>
  </r>
  <r>
    <x v="8"/>
    <n v="118"/>
    <x v="1"/>
    <s v="morning"/>
    <s v="Tuesday"/>
    <n v="369"/>
    <n v="923"/>
  </r>
  <r>
    <x v="9"/>
    <n v="128"/>
    <x v="2"/>
    <s v="morning"/>
    <s v="Sunday"/>
    <n v="125"/>
    <n v="353"/>
  </r>
  <r>
    <x v="10"/>
    <n v="147"/>
    <x v="1"/>
    <s v="morning"/>
    <s v="Wednesday"/>
    <n v="300"/>
    <n v="861"/>
  </r>
  <r>
    <x v="7"/>
    <n v="120"/>
    <x v="1"/>
    <s v="morning"/>
    <s v="Tuesday"/>
    <n v="591"/>
    <n v="1046"/>
  </r>
  <r>
    <x v="11"/>
    <n v="116"/>
    <x v="1"/>
    <s v="morning"/>
    <s v="Monday"/>
    <n v="405"/>
    <n v="1006"/>
  </r>
  <r>
    <x v="12"/>
    <n v="131"/>
    <x v="3"/>
    <s v="morning"/>
    <s v="Thursday"/>
    <n v="223"/>
    <n v="737"/>
  </r>
  <r>
    <x v="13"/>
    <n v="141"/>
    <x v="1"/>
    <s v="morning"/>
    <s v="Wednesday"/>
    <n v="459"/>
    <n v="1049"/>
  </r>
  <r>
    <x v="14"/>
    <n v="141"/>
    <x v="1"/>
    <s v="afternoon"/>
    <s v="Tuesday"/>
    <n v="498"/>
    <n v="948"/>
  </r>
  <r>
    <x v="12"/>
    <n v="117"/>
    <x v="1"/>
    <s v="afternoon"/>
    <s v="Friday"/>
    <n v="557"/>
    <n v="946"/>
  </r>
  <r>
    <x v="11"/>
    <n v="112"/>
    <x v="1"/>
    <s v="morning"/>
    <s v="Wednesday"/>
    <n v="498"/>
    <n v="941"/>
  </r>
  <r>
    <x v="8"/>
    <n v="141"/>
    <x v="1"/>
    <s v="morning"/>
    <s v="Tuesday"/>
    <n v="612"/>
    <n v="1032"/>
  </r>
  <r>
    <x v="15"/>
    <n v="113"/>
    <x v="1"/>
    <s v="morning"/>
    <s v="Thursday"/>
    <n v="562"/>
    <n v="1090"/>
  </r>
  <r>
    <x v="16"/>
    <n v="114"/>
    <x v="0"/>
    <s v="afternoon"/>
    <s v="Wednesday"/>
    <n v="655"/>
    <n v="1049"/>
  </r>
  <r>
    <x v="3"/>
    <n v="125"/>
    <x v="1"/>
    <s v="afternoon"/>
    <s v="Tuesday"/>
    <n v="591"/>
    <n v="878"/>
  </r>
  <r>
    <x v="3"/>
    <n v="103"/>
    <x v="1"/>
    <s v="morning"/>
    <s v="Thursday"/>
    <n v="409"/>
    <n v="894"/>
  </r>
  <r>
    <x v="7"/>
    <n v="117"/>
    <x v="1"/>
    <s v="morning"/>
    <s v="Wednesday"/>
    <n v="621"/>
    <n v="1044"/>
  </r>
  <r>
    <x v="16"/>
    <n v="119"/>
    <x v="1"/>
    <s v="morning"/>
    <s v="Monday"/>
    <n v="389"/>
    <n v="885"/>
  </r>
  <r>
    <x v="17"/>
    <n v="139"/>
    <x v="0"/>
    <s v="early morning"/>
    <s v="Wednesday"/>
    <n v="961"/>
    <n v="1341"/>
  </r>
  <r>
    <x v="18"/>
    <n v="143"/>
    <x v="0"/>
    <s v="afternoon"/>
    <s v="Tuesday"/>
    <n v="866"/>
    <n v="1203"/>
  </r>
  <r>
    <x v="11"/>
    <n v="122"/>
    <x v="1"/>
    <s v="early morning"/>
    <s v="sat"/>
    <n v="585"/>
    <n v="1191"/>
  </r>
  <r>
    <x v="13"/>
    <n v="143"/>
    <x v="3"/>
    <s v="evening"/>
    <s v="Friday"/>
    <m/>
    <n v="835"/>
  </r>
  <r>
    <x v="19"/>
    <n v="139"/>
    <x v="0"/>
    <s v="afternoon"/>
    <s v="Thursday"/>
    <n v="706"/>
    <n v="1107"/>
  </r>
  <r>
    <x v="3"/>
    <n v="101"/>
    <x v="1"/>
    <s v="morning"/>
    <s v="Wednesday"/>
    <n v="594"/>
    <n v="1086"/>
  </r>
  <r>
    <x v="12"/>
    <n v="120"/>
    <x v="1"/>
    <s v="afternoon"/>
    <s v="Tuesday"/>
    <n v="507"/>
    <n v="9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689C8E-6F43-314C-8788-5851D889E514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0" firstDataRow="1" firstDataCol="1"/>
  <pivotFields count="7">
    <pivotField showAll="0">
      <items count="21">
        <item x="2"/>
        <item x="3"/>
        <item x="16"/>
        <item x="11"/>
        <item x="7"/>
        <item x="10"/>
        <item x="5"/>
        <item x="15"/>
        <item x="12"/>
        <item x="13"/>
        <item x="6"/>
        <item x="14"/>
        <item x="8"/>
        <item x="17"/>
        <item x="9"/>
        <item x="19"/>
        <item x="18"/>
        <item x="1"/>
        <item x="0"/>
        <item x="4"/>
        <item t="default"/>
      </items>
    </pivotField>
    <pivotField dataField="1" showAll="0"/>
    <pivotField axis="axisRow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alories burned for the day" fld="6" subtotal="average" baseField="0" baseItem="0"/>
    <dataField name="Average of heart bpm max for day 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16BEC3-C3FE-6140-9BAB-19F23F39539B}" name="Table3" displayName="Table3" ref="A1:F34" totalsRowShown="0">
  <autoFilter ref="A1:F34" xr:uid="{6F16BEC3-C3FE-6140-9BAB-19F23F39539B}"/>
  <sortState xmlns:xlrd2="http://schemas.microsoft.com/office/spreadsheetml/2017/richdata2" ref="A2:F34">
    <sortCondition ref="A1:A34"/>
  </sortState>
  <tableColumns count="6">
    <tableColumn id="1" xr3:uid="{AC92786A-0669-E941-BB3D-89B3846FCD55}" name="date" dataDxfId="3"/>
    <tableColumn id="2" xr3:uid="{1E5877EA-C2A5-184D-B0BB-23D38AC46DF6}" name="Calories burned for the day" dataDxfId="2"/>
    <tableColumn id="6" xr3:uid="{358E87F7-688F-384E-AA1B-21AF420D9AC1}" name="Moving Range" dataDxfId="1">
      <calculatedColumnFormula>ABS(B2-B1)</calculatedColumnFormula>
    </tableColumn>
    <tableColumn id="3" xr3:uid="{42E42F6C-18EA-1646-AEBB-D18A61D6C9FE}" name="UCL" dataDxfId="0">
      <calculatedColumnFormula>B37+(C38*2.66)</calculatedColumnFormula>
    </tableColumn>
    <tableColumn id="4" xr3:uid="{E7264EB4-41EC-9A4B-A744-AF12B4B5847B}" name="CL"/>
    <tableColumn id="5" xr3:uid="{A1ED7B3A-2C88-AB42-B886-C1BF86FB04C8}" name="LCL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E2E26A-4067-6541-B395-FC2306873543}" name="Table1" displayName="Table1" ref="AC1:AF15" totalsRowShown="0">
  <autoFilter ref="AC1:AF15" xr:uid="{86E2E26A-4067-6541-B395-FC2306873543}"/>
  <tableColumns count="4">
    <tableColumn id="1" xr3:uid="{F26E6B27-C844-5A49-A991-0028317CFAB2}" name="Column1"/>
    <tableColumn id="2" xr3:uid="{013BC9AE-1607-7842-A890-FBB70A242A11}" name="Column2"/>
    <tableColumn id="3" xr3:uid="{0105B7FF-0950-A648-8B24-F957D9318E7B}" name="Column3"/>
    <tableColumn id="4" xr3:uid="{689B7D7F-EA6B-4648-811E-702433C8FEB4}" name="Column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FFB85C-712F-DD4B-900F-321D312EF31B}" name="Table2" displayName="Table2" ref="K31:N40" totalsRowShown="0">
  <autoFilter ref="K31:N40" xr:uid="{4CFFB85C-712F-DD4B-900F-321D312EF31B}"/>
  <tableColumns count="4">
    <tableColumn id="1" xr3:uid="{35EF4FE3-B24E-F44A-9075-9A0629D993D3}" name="Column1"/>
    <tableColumn id="2" xr3:uid="{D0C30688-9349-0E4E-A7F9-D21AC512B4CC}" name="Column2"/>
    <tableColumn id="3" xr3:uid="{2196355D-F829-934B-8418-BB8EC1CA03DB}" name="Column3"/>
    <tableColumn id="4" xr3:uid="{74255BD7-C1B7-094E-B5F2-141241419F70}" name="Column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38F4FC-E8C6-BF49-9E8F-F9D6873EF7BF}" name="Table4" displayName="Table4" ref="R31:R40" totalsRowShown="0">
  <autoFilter ref="R31:R40" xr:uid="{F638F4FC-E8C6-BF49-9E8F-F9D6873EF7BF}"/>
  <tableColumns count="1">
    <tableColumn id="1" xr3:uid="{4BF06403-01B4-5C4D-AC53-D5E6B1BEB315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76982-54D4-324F-8806-FAF58CE58D4B}">
  <dimension ref="A3:C7"/>
  <sheetViews>
    <sheetView zoomScale="99" workbookViewId="0">
      <selection activeCell="C3" sqref="C3"/>
    </sheetView>
  </sheetViews>
  <sheetFormatPr baseColWidth="10" defaultRowHeight="16" x14ac:dyDescent="0.2"/>
  <cols>
    <col min="1" max="1" width="19.83203125" bestFit="1" customWidth="1"/>
    <col min="2" max="2" width="33" bestFit="1" customWidth="1"/>
    <col min="3" max="3" width="29.33203125" bestFit="1" customWidth="1"/>
    <col min="4" max="8" width="29.5" bestFit="1" customWidth="1"/>
    <col min="9" max="9" width="34" bestFit="1" customWidth="1"/>
    <col min="10" max="11" width="30.33203125" bestFit="1" customWidth="1"/>
  </cols>
  <sheetData>
    <row r="3" spans="1:3" x14ac:dyDescent="0.2">
      <c r="A3" s="8" t="s">
        <v>67</v>
      </c>
      <c r="B3" t="s">
        <v>69</v>
      </c>
      <c r="C3" t="s">
        <v>70</v>
      </c>
    </row>
    <row r="4" spans="1:3" x14ac:dyDescent="0.2">
      <c r="A4" s="9" t="s">
        <v>27</v>
      </c>
      <c r="B4">
        <v>353</v>
      </c>
      <c r="C4">
        <v>128</v>
      </c>
    </row>
    <row r="5" spans="1:3" x14ac:dyDescent="0.2">
      <c r="A5" s="9" t="s">
        <v>14</v>
      </c>
      <c r="B5">
        <v>993.08695652173913</v>
      </c>
      <c r="C5">
        <v>120.65217391304348</v>
      </c>
    </row>
    <row r="6" spans="1:3" x14ac:dyDescent="0.2">
      <c r="A6" s="9" t="s">
        <v>17</v>
      </c>
      <c r="B6">
        <v>1193.2857142857142</v>
      </c>
      <c r="C6">
        <v>143.28571428571428</v>
      </c>
    </row>
    <row r="7" spans="1:3" x14ac:dyDescent="0.2">
      <c r="A7" s="9" t="s">
        <v>68</v>
      </c>
      <c r="B7">
        <v>1017.6451612903226</v>
      </c>
      <c r="C7">
        <v>126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8540A-300C-844F-B786-D242B0F56BFA}">
  <dimension ref="A1:I59"/>
  <sheetViews>
    <sheetView workbookViewId="0">
      <selection activeCell="M24" sqref="M24"/>
    </sheetView>
  </sheetViews>
  <sheetFormatPr baseColWidth="10" defaultRowHeight="16" x14ac:dyDescent="0.2"/>
  <sheetData>
    <row r="1" spans="1:9" x14ac:dyDescent="0.2">
      <c r="A1" t="s">
        <v>76</v>
      </c>
    </row>
    <row r="2" spans="1:9" ht="17" thickBot="1" x14ac:dyDescent="0.25"/>
    <row r="3" spans="1:9" x14ac:dyDescent="0.2">
      <c r="A3" s="12" t="s">
        <v>77</v>
      </c>
      <c r="B3" s="12"/>
    </row>
    <row r="4" spans="1:9" x14ac:dyDescent="0.2">
      <c r="A4" t="s">
        <v>78</v>
      </c>
      <c r="B4" s="46">
        <v>0.90618804624013571</v>
      </c>
    </row>
    <row r="5" spans="1:9" x14ac:dyDescent="0.2">
      <c r="A5" t="s">
        <v>79</v>
      </c>
      <c r="B5" s="46">
        <v>0.82117677514851428</v>
      </c>
    </row>
    <row r="6" spans="1:9" x14ac:dyDescent="0.2">
      <c r="A6" t="s">
        <v>80</v>
      </c>
      <c r="B6" s="46">
        <v>0.80267782085353301</v>
      </c>
    </row>
    <row r="7" spans="1:9" x14ac:dyDescent="0.2">
      <c r="A7" t="s">
        <v>81</v>
      </c>
      <c r="B7" s="46">
        <v>80.069393945264679</v>
      </c>
    </row>
    <row r="8" spans="1:9" ht="17" thickBot="1" x14ac:dyDescent="0.25">
      <c r="A8" s="10" t="s">
        <v>82</v>
      </c>
      <c r="B8" s="10">
        <v>33</v>
      </c>
    </row>
    <row r="10" spans="1:9" ht="17" thickBot="1" x14ac:dyDescent="0.25">
      <c r="A10" t="s">
        <v>83</v>
      </c>
    </row>
    <row r="11" spans="1:9" x14ac:dyDescent="0.2">
      <c r="A11" s="11"/>
      <c r="B11" s="11" t="s">
        <v>88</v>
      </c>
      <c r="C11" s="11" t="s">
        <v>89</v>
      </c>
      <c r="D11" s="11" t="s">
        <v>90</v>
      </c>
      <c r="E11" s="11" t="s">
        <v>91</v>
      </c>
      <c r="F11" s="11" t="s">
        <v>92</v>
      </c>
    </row>
    <row r="12" spans="1:9" x14ac:dyDescent="0.2">
      <c r="A12" t="s">
        <v>84</v>
      </c>
      <c r="B12">
        <v>3</v>
      </c>
      <c r="C12">
        <v>853775.75123178121</v>
      </c>
      <c r="D12">
        <v>284591.91707726038</v>
      </c>
      <c r="E12">
        <v>44.390442943647749</v>
      </c>
      <c r="F12">
        <v>5.8143989163985469E-11</v>
      </c>
    </row>
    <row r="13" spans="1:9" x14ac:dyDescent="0.2">
      <c r="A13" t="s">
        <v>85</v>
      </c>
      <c r="B13">
        <v>29</v>
      </c>
      <c r="C13">
        <v>185922.12755609764</v>
      </c>
      <c r="D13">
        <v>6411.1078467619873</v>
      </c>
    </row>
    <row r="14" spans="1:9" ht="17" thickBot="1" x14ac:dyDescent="0.25">
      <c r="A14" s="10" t="s">
        <v>86</v>
      </c>
      <c r="B14" s="10">
        <v>32</v>
      </c>
      <c r="C14" s="10">
        <v>1039697.8787878789</v>
      </c>
      <c r="D14" s="10"/>
      <c r="E14" s="10"/>
      <c r="F14" s="10"/>
    </row>
    <row r="15" spans="1:9" ht="17" thickBot="1" x14ac:dyDescent="0.25"/>
    <row r="16" spans="1:9" x14ac:dyDescent="0.2">
      <c r="A16" s="11"/>
      <c r="B16" s="11" t="s">
        <v>93</v>
      </c>
      <c r="C16" s="11" t="s">
        <v>81</v>
      </c>
      <c r="D16" s="11" t="s">
        <v>94</v>
      </c>
      <c r="E16" s="11" t="s">
        <v>95</v>
      </c>
      <c r="F16" s="11" t="s">
        <v>96</v>
      </c>
      <c r="G16" s="11" t="s">
        <v>97</v>
      </c>
      <c r="H16" s="11" t="s">
        <v>98</v>
      </c>
      <c r="I16" s="11" t="s">
        <v>99</v>
      </c>
    </row>
    <row r="17" spans="1:9" x14ac:dyDescent="0.2">
      <c r="A17" t="s">
        <v>87</v>
      </c>
      <c r="B17" s="30">
        <v>426.62995685724167</v>
      </c>
      <c r="C17" s="30">
        <v>60.29543680512846</v>
      </c>
      <c r="D17" s="30">
        <v>7.0756591122490127</v>
      </c>
      <c r="E17" s="30">
        <v>8.7586423114117242E-8</v>
      </c>
      <c r="F17" s="30">
        <v>303.31194221805367</v>
      </c>
      <c r="G17" s="30">
        <v>549.94797149642966</v>
      </c>
      <c r="H17" s="30">
        <v>303.31194221805367</v>
      </c>
      <c r="I17" s="30">
        <v>549.94797149642966</v>
      </c>
    </row>
    <row r="18" spans="1:9" x14ac:dyDescent="0.2">
      <c r="A18" t="s">
        <v>1</v>
      </c>
      <c r="B18" s="30">
        <v>0.92512934492576682</v>
      </c>
      <c r="C18" s="30">
        <v>1.7454155840391774</v>
      </c>
      <c r="D18" s="30">
        <v>0.53003385175745144</v>
      </c>
      <c r="E18" s="30">
        <v>0.60012358170998681</v>
      </c>
      <c r="F18" s="30">
        <v>-2.6446463453915259</v>
      </c>
      <c r="G18" s="30">
        <v>4.4949050352430593</v>
      </c>
      <c r="H18" s="30">
        <v>-2.6446463453915259</v>
      </c>
      <c r="I18" s="30">
        <v>4.4949050352430593</v>
      </c>
    </row>
    <row r="19" spans="1:9" x14ac:dyDescent="0.2">
      <c r="A19" t="s">
        <v>2</v>
      </c>
      <c r="B19" s="30">
        <v>1.9368407697460378E-2</v>
      </c>
      <c r="C19" s="30">
        <v>7.346320670503878E-3</v>
      </c>
      <c r="D19" s="30">
        <v>2.6364773015186</v>
      </c>
      <c r="E19" s="30">
        <v>1.331767917010325E-2</v>
      </c>
      <c r="F19" s="30">
        <v>4.3434949015336401E-3</v>
      </c>
      <c r="G19" s="30">
        <v>3.4393320493387114E-2</v>
      </c>
      <c r="H19" s="30">
        <v>4.3434949015336401E-3</v>
      </c>
      <c r="I19" s="30">
        <v>3.4393320493387114E-2</v>
      </c>
    </row>
    <row r="20" spans="1:9" ht="17" thickBot="1" x14ac:dyDescent="0.25">
      <c r="A20" s="10" t="s">
        <v>20</v>
      </c>
      <c r="B20" s="31">
        <v>0.75669086441259337</v>
      </c>
      <c r="C20" s="31">
        <v>0.18846723504932369</v>
      </c>
      <c r="D20" s="31">
        <v>4.0149730228416631</v>
      </c>
      <c r="E20" s="31">
        <v>3.841182257644672E-4</v>
      </c>
      <c r="F20" s="31">
        <v>0.37123208871892471</v>
      </c>
      <c r="G20" s="31">
        <v>1.1421496401062621</v>
      </c>
      <c r="H20" s="31">
        <v>0.37123208871892471</v>
      </c>
      <c r="I20" s="31">
        <v>1.1421496401062621</v>
      </c>
    </row>
    <row r="24" spans="1:9" x14ac:dyDescent="0.2">
      <c r="A24" t="s">
        <v>169</v>
      </c>
    </row>
    <row r="25" spans="1:9" ht="17" thickBot="1" x14ac:dyDescent="0.25"/>
    <row r="26" spans="1:9" x14ac:dyDescent="0.2">
      <c r="A26" s="11" t="s">
        <v>170</v>
      </c>
      <c r="B26" s="11" t="s">
        <v>171</v>
      </c>
      <c r="C26" s="11" t="s">
        <v>172</v>
      </c>
    </row>
    <row r="27" spans="1:9" x14ac:dyDescent="0.2">
      <c r="A27">
        <v>1</v>
      </c>
      <c r="B27">
        <v>1344.7611453392178</v>
      </c>
      <c r="C27">
        <v>-37.761145339217819</v>
      </c>
    </row>
    <row r="28" spans="1:9" x14ac:dyDescent="0.2">
      <c r="A28">
        <v>2</v>
      </c>
      <c r="B28">
        <v>1062.3988628244147</v>
      </c>
      <c r="C28">
        <v>5.6011371755853361</v>
      </c>
    </row>
    <row r="29" spans="1:9" x14ac:dyDescent="0.2">
      <c r="A29">
        <v>3</v>
      </c>
      <c r="B29">
        <v>955.02076160758247</v>
      </c>
      <c r="C29">
        <v>24.979238392417528</v>
      </c>
    </row>
    <row r="30" spans="1:9" x14ac:dyDescent="0.2">
      <c r="A30">
        <v>4</v>
      </c>
      <c r="B30">
        <v>1089.0656114990388</v>
      </c>
      <c r="C30">
        <v>66.934388500961177</v>
      </c>
    </row>
    <row r="31" spans="1:9" x14ac:dyDescent="0.2">
      <c r="A31">
        <v>5</v>
      </c>
      <c r="B31">
        <v>1197.1625073829609</v>
      </c>
      <c r="C31">
        <v>80.837492617039061</v>
      </c>
    </row>
    <row r="32" spans="1:9" x14ac:dyDescent="0.2">
      <c r="A32">
        <v>6</v>
      </c>
      <c r="B32">
        <v>937.33358878754291</v>
      </c>
      <c r="C32">
        <v>-32.333588787542908</v>
      </c>
    </row>
    <row r="33" spans="1:3" x14ac:dyDescent="0.2">
      <c r="A33">
        <v>7</v>
      </c>
      <c r="B33">
        <v>1016.5787397762971</v>
      </c>
      <c r="C33">
        <v>11.421260223702916</v>
      </c>
    </row>
    <row r="34" spans="1:3" x14ac:dyDescent="0.2">
      <c r="A34">
        <v>8</v>
      </c>
      <c r="B34">
        <v>992.12841785903379</v>
      </c>
      <c r="C34">
        <v>63.871582140966211</v>
      </c>
    </row>
    <row r="35" spans="1:3" x14ac:dyDescent="0.2">
      <c r="A35">
        <v>9</v>
      </c>
      <c r="B35">
        <v>870.27914233445449</v>
      </c>
      <c r="C35">
        <v>51.720857665545509</v>
      </c>
    </row>
    <row r="36" spans="1:3" x14ac:dyDescent="0.2">
      <c r="A36">
        <v>10</v>
      </c>
      <c r="B36">
        <v>876.28872598436431</v>
      </c>
      <c r="C36">
        <v>46.711274015635695</v>
      </c>
    </row>
    <row r="37" spans="1:3" x14ac:dyDescent="0.2">
      <c r="A37">
        <v>11</v>
      </c>
      <c r="B37">
        <v>625.93794442732008</v>
      </c>
      <c r="C37">
        <v>-272.93794442732008</v>
      </c>
    </row>
    <row r="38" spans="1:3" x14ac:dyDescent="0.2">
      <c r="A38">
        <v>12</v>
      </c>
      <c r="B38">
        <v>816.5142688887812</v>
      </c>
      <c r="C38">
        <v>44.485731111218797</v>
      </c>
    </row>
    <row r="39" spans="1:3" x14ac:dyDescent="0.2">
      <c r="A39">
        <v>13</v>
      </c>
      <c r="B39">
        <v>1036.7592593241459</v>
      </c>
      <c r="C39">
        <v>9.2407406758541129</v>
      </c>
    </row>
    <row r="40" spans="1:3" x14ac:dyDescent="0.2">
      <c r="A40">
        <v>14</v>
      </c>
      <c r="B40">
        <v>933.71133384330165</v>
      </c>
      <c r="C40">
        <v>72.288666156698355</v>
      </c>
    </row>
    <row r="41" spans="1:3" x14ac:dyDescent="0.2">
      <c r="A41">
        <v>15</v>
      </c>
      <c r="B41">
        <v>798.63900780834479</v>
      </c>
      <c r="C41">
        <v>-61.639007808344786</v>
      </c>
    </row>
    <row r="42" spans="1:3" x14ac:dyDescent="0.2">
      <c r="A42">
        <v>16</v>
      </c>
      <c r="B42">
        <v>950.08301625237527</v>
      </c>
      <c r="C42">
        <v>98.916983747624727</v>
      </c>
    </row>
    <row r="43" spans="1:3" x14ac:dyDescent="0.2">
      <c r="A43">
        <v>17</v>
      </c>
      <c r="B43">
        <v>928.8840140840507</v>
      </c>
      <c r="C43">
        <v>19.115985915949295</v>
      </c>
    </row>
    <row r="44" spans="1:3" x14ac:dyDescent="0.2">
      <c r="A44">
        <v>18</v>
      </c>
      <c r="B44">
        <v>991.17684902524456</v>
      </c>
      <c r="C44">
        <v>-45.176849025244564</v>
      </c>
    </row>
    <row r="45" spans="1:3" x14ac:dyDescent="0.2">
      <c r="A45">
        <v>19</v>
      </c>
      <c r="B45">
        <v>926.79562876778914</v>
      </c>
      <c r="C45">
        <v>14.20437123221086</v>
      </c>
    </row>
    <row r="46" spans="1:3" x14ac:dyDescent="0.2">
      <c r="A46">
        <v>20</v>
      </c>
      <c r="B46">
        <v>1029.1490316962622</v>
      </c>
      <c r="C46">
        <v>2.8509683037377727</v>
      </c>
    </row>
    <row r="47" spans="1:3" x14ac:dyDescent="0.2">
      <c r="A47">
        <v>21</v>
      </c>
      <c r="B47">
        <v>1019.5638868571226</v>
      </c>
      <c r="C47">
        <v>70.436113142877389</v>
      </c>
    </row>
    <row r="48" spans="1:3" x14ac:dyDescent="0.2">
      <c r="A48">
        <v>22</v>
      </c>
      <c r="B48">
        <v>1115.696119485116</v>
      </c>
      <c r="C48">
        <v>-66.696119485116014</v>
      </c>
    </row>
    <row r="49" spans="1:3" x14ac:dyDescent="0.2">
      <c r="A49">
        <v>23</v>
      </c>
      <c r="B49">
        <v>971.99010066094991</v>
      </c>
      <c r="C49">
        <v>-93.990100660949906</v>
      </c>
    </row>
    <row r="50" spans="1:3" x14ac:dyDescent="0.2">
      <c r="A50">
        <v>24</v>
      </c>
      <c r="B50">
        <v>859.41140501967334</v>
      </c>
      <c r="C50">
        <v>34.588594980326661</v>
      </c>
    </row>
    <row r="51" spans="1:3" x14ac:dyDescent="0.2">
      <c r="A51">
        <v>25</v>
      </c>
      <c r="B51">
        <v>1042.7165725568132</v>
      </c>
      <c r="C51">
        <v>1.283427443186838</v>
      </c>
    </row>
    <row r="52" spans="1:3" x14ac:dyDescent="0.2">
      <c r="A52">
        <v>26</v>
      </c>
      <c r="B52">
        <v>862.11473971129442</v>
      </c>
      <c r="C52">
        <v>22.885260288705581</v>
      </c>
    </row>
    <row r="53" spans="1:3" x14ac:dyDescent="0.2">
      <c r="A53">
        <v>27</v>
      </c>
      <c r="B53">
        <v>1438.5326906477414</v>
      </c>
      <c r="C53">
        <v>-97.532690647741447</v>
      </c>
    </row>
    <row r="54" spans="1:3" x14ac:dyDescent="0.2">
      <c r="A54">
        <v>28</v>
      </c>
      <c r="B54">
        <v>1307.3386393265448</v>
      </c>
      <c r="C54">
        <v>-104.33863932654481</v>
      </c>
    </row>
    <row r="55" spans="1:3" x14ac:dyDescent="0.2">
      <c r="A55">
        <v>29</v>
      </c>
      <c r="B55">
        <v>1089.9335145476377</v>
      </c>
      <c r="C55">
        <v>101.06648545236226</v>
      </c>
    </row>
    <row r="56" spans="1:3" x14ac:dyDescent="0.2">
      <c r="A56">
        <v>30</v>
      </c>
      <c r="B56">
        <v>852.31100746714321</v>
      </c>
      <c r="C56">
        <v>-17.311007467143213</v>
      </c>
    </row>
    <row r="57" spans="1:3" x14ac:dyDescent="0.2">
      <c r="A57">
        <v>31</v>
      </c>
      <c r="B57">
        <v>1198.9258793921642</v>
      </c>
      <c r="C57">
        <v>-91.925879392164234</v>
      </c>
    </row>
    <row r="58" spans="1:3" x14ac:dyDescent="0.2">
      <c r="A58">
        <v>32</v>
      </c>
      <c r="B58">
        <v>1012.6848429203731</v>
      </c>
      <c r="C58">
        <v>73.315157079626943</v>
      </c>
    </row>
    <row r="59" spans="1:3" ht="17" thickBot="1" x14ac:dyDescent="0.25">
      <c r="A59" s="10">
        <v>33</v>
      </c>
      <c r="B59" s="10">
        <v>969.11274389489984</v>
      </c>
      <c r="C59" s="10">
        <v>4.8872561051001639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145EB-8C5F-BC41-95F0-E22249A29EC8}">
  <dimension ref="A1:AF109"/>
  <sheetViews>
    <sheetView topLeftCell="F1" zoomScale="75" workbookViewId="0">
      <selection activeCell="U70" sqref="U70"/>
    </sheetView>
  </sheetViews>
  <sheetFormatPr baseColWidth="10" defaultRowHeight="16" x14ac:dyDescent="0.2"/>
  <cols>
    <col min="3" max="3" width="18.1640625" customWidth="1"/>
    <col min="4" max="4" width="22.1640625" customWidth="1"/>
    <col min="5" max="5" width="17" customWidth="1"/>
    <col min="7" max="7" width="20" customWidth="1"/>
    <col min="8" max="8" width="21.6640625" customWidth="1"/>
    <col min="10" max="10" width="13.33203125" customWidth="1"/>
    <col min="17" max="17" width="17.6640625" customWidth="1"/>
    <col min="18" max="18" width="17.83203125" customWidth="1"/>
    <col min="19" max="19" width="13.5" customWidth="1"/>
    <col min="21" max="21" width="16.5" customWidth="1"/>
    <col min="22" max="22" width="16" customWidth="1"/>
    <col min="29" max="29" width="26" customWidth="1"/>
    <col min="30" max="30" width="15.5" customWidth="1"/>
    <col min="31" max="31" width="14.5" customWidth="1"/>
    <col min="32" max="32" width="80.6640625" customWidth="1"/>
    <col min="33" max="33" width="10.83203125" customWidth="1"/>
  </cols>
  <sheetData>
    <row r="1" spans="1:32" ht="68" x14ac:dyDescent="0.2">
      <c r="A1" s="4" t="s">
        <v>16</v>
      </c>
      <c r="B1" s="1" t="s">
        <v>15</v>
      </c>
      <c r="C1" s="1" t="s">
        <v>3</v>
      </c>
      <c r="D1" s="1" t="s">
        <v>4</v>
      </c>
      <c r="F1" s="4" t="s">
        <v>16</v>
      </c>
      <c r="G1" s="1" t="s">
        <v>108</v>
      </c>
      <c r="H1" s="1" t="s">
        <v>109</v>
      </c>
      <c r="I1" s="1" t="s">
        <v>110</v>
      </c>
      <c r="J1" s="1" t="s">
        <v>111</v>
      </c>
      <c r="K1" s="1" t="s">
        <v>112</v>
      </c>
      <c r="L1" s="1" t="s">
        <v>1</v>
      </c>
      <c r="M1" t="s">
        <v>2</v>
      </c>
      <c r="N1" s="1" t="s">
        <v>20</v>
      </c>
      <c r="Q1" t="s">
        <v>76</v>
      </c>
      <c r="AC1" t="s">
        <v>120</v>
      </c>
      <c r="AD1" t="s">
        <v>137</v>
      </c>
      <c r="AE1" t="s">
        <v>138</v>
      </c>
      <c r="AF1" t="s">
        <v>139</v>
      </c>
    </row>
    <row r="2" spans="1:32" ht="37" thickBot="1" x14ac:dyDescent="0.35">
      <c r="A2" s="5">
        <v>1307</v>
      </c>
      <c r="B2" s="1" t="s">
        <v>17</v>
      </c>
      <c r="C2" t="s">
        <v>9</v>
      </c>
      <c r="D2" t="s">
        <v>5</v>
      </c>
      <c r="F2" s="5">
        <v>1307</v>
      </c>
      <c r="G2">
        <v>0</v>
      </c>
      <c r="H2">
        <v>0</v>
      </c>
      <c r="I2">
        <v>0</v>
      </c>
      <c r="J2">
        <v>0</v>
      </c>
      <c r="K2">
        <v>1</v>
      </c>
      <c r="L2">
        <v>87</v>
      </c>
      <c r="M2">
        <v>6641</v>
      </c>
      <c r="N2">
        <f>696+134+107</f>
        <v>937</v>
      </c>
      <c r="AC2" s="22" t="s">
        <v>121</v>
      </c>
    </row>
    <row r="3" spans="1:32" ht="34" x14ac:dyDescent="0.2">
      <c r="A3" s="5">
        <v>1068</v>
      </c>
      <c r="B3" s="1" t="s">
        <v>17</v>
      </c>
      <c r="C3" t="s">
        <v>12</v>
      </c>
      <c r="D3" t="s">
        <v>11</v>
      </c>
      <c r="F3" s="5">
        <v>1068</v>
      </c>
      <c r="G3">
        <v>0</v>
      </c>
      <c r="H3">
        <v>0</v>
      </c>
      <c r="I3">
        <v>1</v>
      </c>
      <c r="J3">
        <v>0</v>
      </c>
      <c r="K3">
        <v>0</v>
      </c>
      <c r="L3">
        <v>73</v>
      </c>
      <c r="M3">
        <v>5194</v>
      </c>
      <c r="N3">
        <v>618</v>
      </c>
      <c r="Q3" s="12" t="s">
        <v>77</v>
      </c>
      <c r="R3" s="12"/>
    </row>
    <row r="4" spans="1:32" ht="34" x14ac:dyDescent="0.2">
      <c r="A4" s="5">
        <v>980</v>
      </c>
      <c r="B4" s="1" t="s">
        <v>14</v>
      </c>
      <c r="C4" t="s">
        <v>25</v>
      </c>
      <c r="D4" t="s">
        <v>13</v>
      </c>
      <c r="F4" s="5">
        <v>980</v>
      </c>
      <c r="G4">
        <v>1</v>
      </c>
      <c r="H4">
        <v>0</v>
      </c>
      <c r="I4">
        <v>0</v>
      </c>
      <c r="J4">
        <v>0</v>
      </c>
      <c r="K4">
        <v>0</v>
      </c>
      <c r="L4">
        <v>63</v>
      </c>
      <c r="M4">
        <v>4894</v>
      </c>
      <c r="N4">
        <v>496</v>
      </c>
      <c r="Q4" t="s">
        <v>78</v>
      </c>
      <c r="R4">
        <v>0.98719849270112447</v>
      </c>
      <c r="AC4" s="7" t="s">
        <v>122</v>
      </c>
    </row>
    <row r="5" spans="1:32" ht="34" x14ac:dyDescent="0.2">
      <c r="A5" s="5">
        <v>1156</v>
      </c>
      <c r="B5" s="1" t="s">
        <v>14</v>
      </c>
      <c r="C5" t="s">
        <v>9</v>
      </c>
      <c r="D5" t="s">
        <v>18</v>
      </c>
      <c r="F5" s="5">
        <v>1156</v>
      </c>
      <c r="G5">
        <v>1</v>
      </c>
      <c r="H5">
        <v>0</v>
      </c>
      <c r="I5">
        <v>0</v>
      </c>
      <c r="J5">
        <v>0</v>
      </c>
      <c r="K5">
        <v>1</v>
      </c>
      <c r="L5">
        <v>57</v>
      </c>
      <c r="M5">
        <v>4444</v>
      </c>
      <c r="N5">
        <v>692</v>
      </c>
      <c r="Q5" t="s">
        <v>79</v>
      </c>
      <c r="R5">
        <v>0.97456086399137209</v>
      </c>
      <c r="AC5" s="7"/>
    </row>
    <row r="6" spans="1:32" ht="34" x14ac:dyDescent="0.2">
      <c r="A6" s="5">
        <v>1278</v>
      </c>
      <c r="B6" s="1" t="s">
        <v>17</v>
      </c>
      <c r="C6" t="s">
        <v>25</v>
      </c>
      <c r="D6" t="s">
        <v>19</v>
      </c>
      <c r="F6" s="5">
        <v>1278</v>
      </c>
      <c r="G6">
        <v>0</v>
      </c>
      <c r="H6">
        <v>0</v>
      </c>
      <c r="I6">
        <v>0</v>
      </c>
      <c r="J6">
        <v>0</v>
      </c>
      <c r="K6">
        <v>0</v>
      </c>
      <c r="L6">
        <v>86</v>
      </c>
      <c r="M6">
        <v>7546</v>
      </c>
      <c r="N6">
        <v>720</v>
      </c>
      <c r="Q6" t="s">
        <v>80</v>
      </c>
      <c r="R6">
        <v>0.94912172798274419</v>
      </c>
      <c r="AC6" s="23" t="s">
        <v>123</v>
      </c>
      <c r="AD6" s="23" t="s">
        <v>124</v>
      </c>
      <c r="AE6" s="23" t="s">
        <v>125</v>
      </c>
      <c r="AF6" s="23" t="s">
        <v>126</v>
      </c>
    </row>
    <row r="7" spans="1:32" ht="34" x14ac:dyDescent="0.2">
      <c r="A7" s="5">
        <v>905</v>
      </c>
      <c r="B7" s="1" t="s">
        <v>14</v>
      </c>
      <c r="C7" t="s">
        <v>12</v>
      </c>
      <c r="D7" t="s">
        <v>11</v>
      </c>
      <c r="F7" s="5">
        <v>905</v>
      </c>
      <c r="G7">
        <v>1</v>
      </c>
      <c r="H7">
        <v>0</v>
      </c>
      <c r="I7">
        <v>1</v>
      </c>
      <c r="J7">
        <v>0</v>
      </c>
      <c r="K7">
        <v>0</v>
      </c>
      <c r="L7">
        <v>65</v>
      </c>
      <c r="M7">
        <v>3729</v>
      </c>
      <c r="N7">
        <v>500</v>
      </c>
      <c r="Q7" t="s">
        <v>81</v>
      </c>
      <c r="R7">
        <v>40.657883419429531</v>
      </c>
      <c r="AC7" s="23" t="s">
        <v>111</v>
      </c>
      <c r="AD7">
        <v>-65.77</v>
      </c>
      <c r="AE7">
        <v>2.75E-2</v>
      </c>
      <c r="AF7" t="s">
        <v>127</v>
      </c>
    </row>
    <row r="8" spans="1:32" ht="35" thickBot="1" x14ac:dyDescent="0.25">
      <c r="A8" s="5">
        <v>1028</v>
      </c>
      <c r="B8" s="1" t="s">
        <v>14</v>
      </c>
      <c r="C8" t="s">
        <v>12</v>
      </c>
      <c r="D8" t="s">
        <v>13</v>
      </c>
      <c r="F8" s="5">
        <v>1028</v>
      </c>
      <c r="G8">
        <v>1</v>
      </c>
      <c r="H8">
        <v>0</v>
      </c>
      <c r="I8">
        <v>1</v>
      </c>
      <c r="J8">
        <v>0</v>
      </c>
      <c r="K8">
        <v>0</v>
      </c>
      <c r="L8">
        <v>65</v>
      </c>
      <c r="M8">
        <v>4695</v>
      </c>
      <c r="N8">
        <v>580</v>
      </c>
      <c r="Q8" s="10" t="s">
        <v>82</v>
      </c>
      <c r="R8" s="10">
        <v>33</v>
      </c>
      <c r="AC8" s="23" t="s">
        <v>113</v>
      </c>
      <c r="AD8">
        <v>233.89</v>
      </c>
      <c r="AE8">
        <v>1.4500000000000001E-2</v>
      </c>
      <c r="AF8" t="s">
        <v>128</v>
      </c>
    </row>
    <row r="9" spans="1:32" ht="34" x14ac:dyDescent="0.2">
      <c r="A9" s="5">
        <v>1056</v>
      </c>
      <c r="B9" s="1" t="s">
        <v>14</v>
      </c>
      <c r="C9" t="s">
        <v>25</v>
      </c>
      <c r="D9" t="s">
        <v>21</v>
      </c>
      <c r="F9" s="5">
        <v>1056</v>
      </c>
      <c r="G9">
        <v>1</v>
      </c>
      <c r="H9">
        <v>0</v>
      </c>
      <c r="I9">
        <v>0</v>
      </c>
      <c r="J9">
        <v>0</v>
      </c>
      <c r="K9">
        <v>0</v>
      </c>
      <c r="L9">
        <v>60</v>
      </c>
      <c r="M9" s="3">
        <v>7422</v>
      </c>
      <c r="N9">
        <v>484</v>
      </c>
      <c r="AC9" s="23" t="s">
        <v>114</v>
      </c>
      <c r="AD9">
        <v>216.43</v>
      </c>
      <c r="AE9">
        <v>1.0999999999999999E-2</v>
      </c>
      <c r="AF9" t="s">
        <v>129</v>
      </c>
    </row>
    <row r="10" spans="1:32" ht="35" thickBot="1" x14ac:dyDescent="0.25">
      <c r="A10" s="5">
        <v>922</v>
      </c>
      <c r="B10" s="1" t="s">
        <v>14</v>
      </c>
      <c r="C10" t="s">
        <v>25</v>
      </c>
      <c r="D10" t="s">
        <v>11</v>
      </c>
      <c r="F10" s="5">
        <v>922</v>
      </c>
      <c r="G10">
        <v>1</v>
      </c>
      <c r="H10">
        <v>0</v>
      </c>
      <c r="I10">
        <v>0</v>
      </c>
      <c r="J10">
        <v>0</v>
      </c>
      <c r="K10">
        <v>0</v>
      </c>
      <c r="L10">
        <v>53</v>
      </c>
      <c r="M10">
        <v>4200</v>
      </c>
      <c r="N10">
        <v>414</v>
      </c>
      <c r="Q10" t="s">
        <v>83</v>
      </c>
      <c r="AC10" s="23" t="s">
        <v>115</v>
      </c>
      <c r="AD10">
        <v>221.51</v>
      </c>
      <c r="AE10">
        <v>8.0999999999999996E-3</v>
      </c>
      <c r="AF10" t="s">
        <v>130</v>
      </c>
    </row>
    <row r="11" spans="1:32" ht="34" x14ac:dyDescent="0.2">
      <c r="A11" s="5">
        <v>923</v>
      </c>
      <c r="B11" s="1" t="s">
        <v>14</v>
      </c>
      <c r="C11" t="s">
        <v>12</v>
      </c>
      <c r="D11" t="s">
        <v>26</v>
      </c>
      <c r="F11" s="5">
        <v>923</v>
      </c>
      <c r="G11">
        <v>1</v>
      </c>
      <c r="H11">
        <v>0</v>
      </c>
      <c r="I11">
        <v>1</v>
      </c>
      <c r="J11">
        <v>0</v>
      </c>
      <c r="K11">
        <v>0</v>
      </c>
      <c r="L11">
        <v>43</v>
      </c>
      <c r="M11">
        <v>6746</v>
      </c>
      <c r="N11">
        <v>369</v>
      </c>
      <c r="Q11" s="11"/>
      <c r="R11" s="11" t="s">
        <v>88</v>
      </c>
      <c r="S11" s="11" t="s">
        <v>89</v>
      </c>
      <c r="T11" s="11" t="s">
        <v>90</v>
      </c>
      <c r="U11" s="11" t="s">
        <v>91</v>
      </c>
      <c r="V11" s="11" t="s">
        <v>92</v>
      </c>
      <c r="AC11" s="23" t="s">
        <v>116</v>
      </c>
      <c r="AD11">
        <v>220.56</v>
      </c>
      <c r="AE11">
        <v>8.8999999999999999E-3</v>
      </c>
      <c r="AF11" t="s">
        <v>131</v>
      </c>
    </row>
    <row r="12" spans="1:32" ht="17" x14ac:dyDescent="0.2">
      <c r="A12" s="5">
        <v>353</v>
      </c>
      <c r="B12" s="1" t="s">
        <v>27</v>
      </c>
      <c r="C12" t="s">
        <v>12</v>
      </c>
      <c r="D12" t="s">
        <v>28</v>
      </c>
      <c r="F12" s="5">
        <v>353</v>
      </c>
      <c r="G12">
        <v>0</v>
      </c>
      <c r="H12">
        <v>1</v>
      </c>
      <c r="I12">
        <v>1</v>
      </c>
      <c r="J12">
        <v>0</v>
      </c>
      <c r="K12">
        <v>0</v>
      </c>
      <c r="L12">
        <v>22</v>
      </c>
      <c r="M12">
        <v>4356</v>
      </c>
      <c r="N12">
        <v>125</v>
      </c>
      <c r="Q12" t="s">
        <v>84</v>
      </c>
      <c r="R12">
        <v>16</v>
      </c>
      <c r="S12">
        <v>1013248.863041512</v>
      </c>
      <c r="T12">
        <v>63328.053940094498</v>
      </c>
      <c r="U12">
        <v>38.309511127297782</v>
      </c>
      <c r="V12" s="14">
        <v>9.6182500586116528E-10</v>
      </c>
      <c r="AC12" s="23" t="s">
        <v>132</v>
      </c>
      <c r="AD12">
        <v>235.27</v>
      </c>
      <c r="AE12">
        <v>4.5999999999999999E-3</v>
      </c>
      <c r="AF12" t="s">
        <v>133</v>
      </c>
    </row>
    <row r="13" spans="1:32" ht="34" x14ac:dyDescent="0.2">
      <c r="A13" s="5">
        <v>861</v>
      </c>
      <c r="B13" s="1" t="s">
        <v>14</v>
      </c>
      <c r="C13" t="s">
        <v>12</v>
      </c>
      <c r="D13" t="s">
        <v>11</v>
      </c>
      <c r="F13" s="5">
        <v>861</v>
      </c>
      <c r="G13">
        <v>1</v>
      </c>
      <c r="H13">
        <v>0</v>
      </c>
      <c r="I13">
        <v>1</v>
      </c>
      <c r="J13">
        <v>0</v>
      </c>
      <c r="K13">
        <v>0</v>
      </c>
      <c r="L13">
        <v>45</v>
      </c>
      <c r="M13">
        <v>6260</v>
      </c>
      <c r="N13">
        <v>300</v>
      </c>
      <c r="Q13" t="s">
        <v>85</v>
      </c>
      <c r="R13">
        <v>16</v>
      </c>
      <c r="S13">
        <v>26449.015746366767</v>
      </c>
      <c r="T13">
        <v>1653.063484147923</v>
      </c>
      <c r="AC13" s="23" t="s">
        <v>118</v>
      </c>
      <c r="AD13">
        <v>280.08999999999997</v>
      </c>
      <c r="AE13">
        <v>1.9800000000000002E-2</v>
      </c>
      <c r="AF13" t="s">
        <v>134</v>
      </c>
    </row>
    <row r="14" spans="1:32" ht="35" thickBot="1" x14ac:dyDescent="0.25">
      <c r="A14" s="5">
        <v>1046</v>
      </c>
      <c r="B14" s="1" t="s">
        <v>14</v>
      </c>
      <c r="C14" t="s">
        <v>12</v>
      </c>
      <c r="D14" t="s">
        <v>13</v>
      </c>
      <c r="F14" s="5">
        <v>1046</v>
      </c>
      <c r="G14">
        <v>1</v>
      </c>
      <c r="H14">
        <v>0</v>
      </c>
      <c r="I14">
        <v>1</v>
      </c>
      <c r="J14">
        <v>0</v>
      </c>
      <c r="K14">
        <v>0</v>
      </c>
      <c r="L14">
        <v>77</v>
      </c>
      <c r="M14">
        <v>4734</v>
      </c>
      <c r="N14">
        <v>591</v>
      </c>
      <c r="Q14" s="10" t="s">
        <v>86</v>
      </c>
      <c r="R14" s="10">
        <v>32</v>
      </c>
      <c r="S14" s="10">
        <v>1039697.8787878788</v>
      </c>
      <c r="T14" s="10"/>
      <c r="U14" s="10"/>
      <c r="V14" s="10"/>
      <c r="AC14" s="23" t="s">
        <v>2</v>
      </c>
      <c r="AD14">
        <v>2.4299999999999999E-2</v>
      </c>
      <c r="AE14">
        <v>1.89E-2</v>
      </c>
      <c r="AF14" t="s">
        <v>135</v>
      </c>
    </row>
    <row r="15" spans="1:32" ht="35" thickBot="1" x14ac:dyDescent="0.25">
      <c r="A15" s="5">
        <v>1006</v>
      </c>
      <c r="B15" s="1" t="s">
        <v>14</v>
      </c>
      <c r="C15" t="s">
        <v>12</v>
      </c>
      <c r="D15" t="s">
        <v>18</v>
      </c>
      <c r="F15" s="5">
        <v>1006</v>
      </c>
      <c r="G15">
        <v>1</v>
      </c>
      <c r="H15">
        <v>0</v>
      </c>
      <c r="I15">
        <v>1</v>
      </c>
      <c r="J15">
        <v>0</v>
      </c>
      <c r="K15">
        <v>0</v>
      </c>
      <c r="L15">
        <v>63</v>
      </c>
      <c r="M15">
        <v>7349</v>
      </c>
      <c r="N15">
        <v>405</v>
      </c>
      <c r="AC15" s="23" t="s">
        <v>20</v>
      </c>
      <c r="AD15">
        <v>0.60770000000000002</v>
      </c>
      <c r="AE15">
        <v>1.3899999999999999E-2</v>
      </c>
      <c r="AF15" t="s">
        <v>136</v>
      </c>
    </row>
    <row r="16" spans="1:32" ht="17" x14ac:dyDescent="0.2">
      <c r="A16" s="5">
        <v>737</v>
      </c>
      <c r="B16" s="1" t="s">
        <v>27</v>
      </c>
      <c r="C16" t="s">
        <v>12</v>
      </c>
      <c r="D16" t="s">
        <v>5</v>
      </c>
      <c r="F16" s="5">
        <v>737</v>
      </c>
      <c r="G16">
        <v>0</v>
      </c>
      <c r="H16">
        <v>1</v>
      </c>
      <c r="I16">
        <v>1</v>
      </c>
      <c r="J16">
        <v>0</v>
      </c>
      <c r="K16">
        <v>0</v>
      </c>
      <c r="L16">
        <v>35</v>
      </c>
      <c r="M16">
        <v>8823</v>
      </c>
      <c r="N16">
        <v>223</v>
      </c>
      <c r="Q16" s="11"/>
      <c r="R16" s="11" t="s">
        <v>93</v>
      </c>
      <c r="S16" s="11" t="s">
        <v>81</v>
      </c>
      <c r="T16" s="11" t="s">
        <v>94</v>
      </c>
      <c r="U16" s="11" t="s">
        <v>95</v>
      </c>
      <c r="V16" s="11" t="s">
        <v>96</v>
      </c>
      <c r="W16" s="11" t="s">
        <v>97</v>
      </c>
      <c r="X16" s="11" t="s">
        <v>98</v>
      </c>
      <c r="Y16" s="11" t="s">
        <v>99</v>
      </c>
    </row>
    <row r="17" spans="1:25" ht="34" x14ac:dyDescent="0.2">
      <c r="A17" s="5">
        <v>1049</v>
      </c>
      <c r="B17" s="1" t="s">
        <v>14</v>
      </c>
      <c r="C17" t="s">
        <v>12</v>
      </c>
      <c r="D17" t="s">
        <v>11</v>
      </c>
      <c r="F17" s="5">
        <v>1049</v>
      </c>
      <c r="G17">
        <v>1</v>
      </c>
      <c r="H17">
        <v>0</v>
      </c>
      <c r="I17">
        <v>1</v>
      </c>
      <c r="J17">
        <v>0</v>
      </c>
      <c r="K17">
        <v>0</v>
      </c>
      <c r="L17">
        <v>69</v>
      </c>
      <c r="M17">
        <v>5798</v>
      </c>
      <c r="N17">
        <v>459</v>
      </c>
      <c r="Q17" t="s">
        <v>87</v>
      </c>
      <c r="R17">
        <v>166.83952486214633</v>
      </c>
      <c r="S17">
        <v>159.60824013685576</v>
      </c>
      <c r="T17">
        <v>1.04530646236742</v>
      </c>
      <c r="U17">
        <v>0.31141751317158811</v>
      </c>
      <c r="V17">
        <v>-171.5148292033528</v>
      </c>
      <c r="W17">
        <v>505.19387892764547</v>
      </c>
      <c r="X17">
        <v>-171.5148292033528</v>
      </c>
      <c r="Y17">
        <v>505.19387892764547</v>
      </c>
    </row>
    <row r="18" spans="1:25" ht="34" x14ac:dyDescent="0.2">
      <c r="A18" s="5">
        <v>948</v>
      </c>
      <c r="B18" s="1" t="s">
        <v>14</v>
      </c>
      <c r="C18" t="s">
        <v>7</v>
      </c>
      <c r="D18" t="s">
        <v>13</v>
      </c>
      <c r="F18" s="5">
        <v>948</v>
      </c>
      <c r="G18">
        <v>1</v>
      </c>
      <c r="H18">
        <v>0</v>
      </c>
      <c r="I18">
        <v>0</v>
      </c>
      <c r="J18">
        <v>1</v>
      </c>
      <c r="K18">
        <v>0</v>
      </c>
      <c r="L18">
        <v>57</v>
      </c>
      <c r="M18">
        <v>3753</v>
      </c>
      <c r="N18">
        <v>498</v>
      </c>
      <c r="Q18" t="s">
        <v>108</v>
      </c>
      <c r="R18">
        <v>50.989292908913541</v>
      </c>
      <c r="S18">
        <v>47.258116676805727</v>
      </c>
      <c r="T18">
        <v>1.0789531300543569</v>
      </c>
      <c r="U18">
        <v>0.29660621007680554</v>
      </c>
      <c r="V18">
        <v>-49.193439065463288</v>
      </c>
      <c r="W18">
        <v>151.17202488329036</v>
      </c>
      <c r="X18">
        <v>-49.193439065463288</v>
      </c>
      <c r="Y18">
        <v>151.17202488329036</v>
      </c>
    </row>
    <row r="19" spans="1:25" ht="34" x14ac:dyDescent="0.2">
      <c r="A19" s="5">
        <v>946</v>
      </c>
      <c r="B19" s="1" t="s">
        <v>14</v>
      </c>
      <c r="C19" t="s">
        <v>7</v>
      </c>
      <c r="D19" t="s">
        <v>19</v>
      </c>
      <c r="F19" s="5">
        <v>946</v>
      </c>
      <c r="G19">
        <v>1</v>
      </c>
      <c r="H19">
        <v>0</v>
      </c>
      <c r="I19">
        <v>0</v>
      </c>
      <c r="J19">
        <v>1</v>
      </c>
      <c r="K19">
        <v>0</v>
      </c>
      <c r="L19">
        <v>69</v>
      </c>
      <c r="M19">
        <v>4091</v>
      </c>
      <c r="N19">
        <v>557</v>
      </c>
      <c r="Q19" t="s">
        <v>109</v>
      </c>
      <c r="R19">
        <v>-117.40285984619173</v>
      </c>
      <c r="S19">
        <v>71.083741571902024</v>
      </c>
      <c r="T19">
        <v>-1.6516133963972253</v>
      </c>
      <c r="U19">
        <v>0.11810040309570781</v>
      </c>
      <c r="V19">
        <v>-268.09366029294108</v>
      </c>
      <c r="W19">
        <v>33.287940600557597</v>
      </c>
      <c r="X19">
        <v>-268.09366029294108</v>
      </c>
      <c r="Y19">
        <v>33.287940600557597</v>
      </c>
    </row>
    <row r="20" spans="1:25" ht="34" x14ac:dyDescent="0.2">
      <c r="A20" s="5">
        <v>941</v>
      </c>
      <c r="B20" s="1" t="s">
        <v>14</v>
      </c>
      <c r="C20" t="s">
        <v>12</v>
      </c>
      <c r="D20" t="s">
        <v>11</v>
      </c>
      <c r="F20" s="5">
        <v>941</v>
      </c>
      <c r="G20">
        <v>1</v>
      </c>
      <c r="H20">
        <v>0</v>
      </c>
      <c r="I20">
        <v>1</v>
      </c>
      <c r="J20">
        <v>0</v>
      </c>
      <c r="K20">
        <v>0</v>
      </c>
      <c r="L20">
        <v>52</v>
      </c>
      <c r="M20">
        <v>3884</v>
      </c>
      <c r="N20">
        <v>498</v>
      </c>
      <c r="Q20" t="s">
        <v>110</v>
      </c>
      <c r="R20">
        <v>-15.114849236399898</v>
      </c>
      <c r="S20">
        <v>25.632309567111001</v>
      </c>
      <c r="T20">
        <v>-0.58967956815697442</v>
      </c>
      <c r="U20">
        <v>0.56364065789994</v>
      </c>
      <c r="V20">
        <v>-69.452918118998184</v>
      </c>
      <c r="W20">
        <v>39.223219646198388</v>
      </c>
      <c r="X20">
        <v>-69.452918118998184</v>
      </c>
      <c r="Y20">
        <v>39.223219646198388</v>
      </c>
    </row>
    <row r="21" spans="1:25" ht="34" x14ac:dyDescent="0.2">
      <c r="A21" s="5">
        <v>1032</v>
      </c>
      <c r="B21" s="1" t="s">
        <v>14</v>
      </c>
      <c r="C21" t="s">
        <v>12</v>
      </c>
      <c r="D21" t="s">
        <v>13</v>
      </c>
      <c r="F21" s="5">
        <v>1032</v>
      </c>
      <c r="G21">
        <v>1</v>
      </c>
      <c r="H21">
        <v>0</v>
      </c>
      <c r="I21">
        <v>1</v>
      </c>
      <c r="J21">
        <v>0</v>
      </c>
      <c r="K21">
        <v>0</v>
      </c>
      <c r="L21">
        <v>70</v>
      </c>
      <c r="M21">
        <v>3855</v>
      </c>
      <c r="N21">
        <v>612</v>
      </c>
      <c r="Q21" t="s">
        <v>111</v>
      </c>
      <c r="R21">
        <v>-65.768320464768735</v>
      </c>
      <c r="S21">
        <v>27.121300429944554</v>
      </c>
      <c r="T21">
        <v>-2.4249692832632062</v>
      </c>
      <c r="U21" s="14">
        <v>2.7515373530293916E-2</v>
      </c>
      <c r="V21">
        <v>-123.2629089679799</v>
      </c>
      <c r="W21">
        <v>-8.2737319615575711</v>
      </c>
      <c r="X21">
        <v>-123.2629089679799</v>
      </c>
      <c r="Y21">
        <v>-8.2737319615575711</v>
      </c>
    </row>
    <row r="22" spans="1:25" ht="34" x14ac:dyDescent="0.2">
      <c r="A22" s="5">
        <v>1090</v>
      </c>
      <c r="B22" s="1" t="s">
        <v>14</v>
      </c>
      <c r="C22" t="s">
        <v>12</v>
      </c>
      <c r="D22" t="s">
        <v>5</v>
      </c>
      <c r="F22" s="5">
        <v>1090</v>
      </c>
      <c r="G22">
        <v>1</v>
      </c>
      <c r="H22">
        <v>0</v>
      </c>
      <c r="I22">
        <v>1</v>
      </c>
      <c r="J22">
        <v>0</v>
      </c>
      <c r="K22">
        <v>0</v>
      </c>
      <c r="L22">
        <v>72</v>
      </c>
      <c r="M22">
        <v>5218</v>
      </c>
      <c r="N22">
        <v>562</v>
      </c>
      <c r="Q22" t="s">
        <v>112</v>
      </c>
      <c r="R22">
        <v>13.496685606879815</v>
      </c>
      <c r="S22">
        <v>54.669192442636735</v>
      </c>
      <c r="T22">
        <v>0.24687918375676779</v>
      </c>
      <c r="U22">
        <v>0.80814144539597244</v>
      </c>
      <c r="V22">
        <v>-102.39682515641239</v>
      </c>
      <c r="W22">
        <v>129.39019637017202</v>
      </c>
      <c r="X22">
        <v>-102.39682515641239</v>
      </c>
      <c r="Y22">
        <v>129.39019637017202</v>
      </c>
    </row>
    <row r="23" spans="1:25" ht="34" x14ac:dyDescent="0.2">
      <c r="A23" s="5">
        <v>1049</v>
      </c>
      <c r="B23" s="1" t="s">
        <v>17</v>
      </c>
      <c r="C23" t="s">
        <v>7</v>
      </c>
      <c r="D23" t="s">
        <v>11</v>
      </c>
      <c r="F23" s="5">
        <v>1049</v>
      </c>
      <c r="G23">
        <v>0</v>
      </c>
      <c r="H23">
        <v>0</v>
      </c>
      <c r="I23">
        <v>0</v>
      </c>
      <c r="J23">
        <v>1</v>
      </c>
      <c r="K23">
        <v>0</v>
      </c>
      <c r="L23">
        <v>72</v>
      </c>
      <c r="M23">
        <v>6548</v>
      </c>
      <c r="N23">
        <f>446+209</f>
        <v>655</v>
      </c>
      <c r="Q23" t="s">
        <v>113</v>
      </c>
      <c r="R23">
        <v>233.88873653122471</v>
      </c>
      <c r="S23">
        <v>85.356350594385233</v>
      </c>
      <c r="T23">
        <v>2.7401445223761707</v>
      </c>
      <c r="U23" s="14">
        <v>1.4525291035050649E-2</v>
      </c>
      <c r="V23">
        <v>52.941356584000133</v>
      </c>
      <c r="W23">
        <v>414.8361164784493</v>
      </c>
      <c r="X23">
        <v>52.941356584000133</v>
      </c>
      <c r="Y23">
        <v>414.8361164784493</v>
      </c>
    </row>
    <row r="24" spans="1:25" ht="34" x14ac:dyDescent="0.2">
      <c r="A24" s="5">
        <v>878</v>
      </c>
      <c r="B24" s="1" t="s">
        <v>14</v>
      </c>
      <c r="C24" t="s">
        <v>7</v>
      </c>
      <c r="D24" t="s">
        <v>13</v>
      </c>
      <c r="F24" s="5">
        <v>878</v>
      </c>
      <c r="G24">
        <v>1</v>
      </c>
      <c r="H24">
        <v>0</v>
      </c>
      <c r="I24">
        <v>0</v>
      </c>
      <c r="J24">
        <v>1</v>
      </c>
      <c r="K24">
        <v>0</v>
      </c>
      <c r="L24">
        <v>56</v>
      </c>
      <c r="M24">
        <v>2393</v>
      </c>
      <c r="N24">
        <v>591</v>
      </c>
      <c r="Q24" t="s">
        <v>114</v>
      </c>
      <c r="R24">
        <v>216.43364373591578</v>
      </c>
      <c r="S24">
        <v>75.268573878636857</v>
      </c>
      <c r="T24">
        <v>2.8754848482302009</v>
      </c>
      <c r="U24" s="14">
        <v>1.0985598772286817E-2</v>
      </c>
      <c r="V24">
        <v>56.871395105766972</v>
      </c>
      <c r="W24">
        <v>375.9958923660646</v>
      </c>
      <c r="X24">
        <v>56.871395105766972</v>
      </c>
      <c r="Y24">
        <v>375.9958923660646</v>
      </c>
    </row>
    <row r="25" spans="1:25" ht="34" x14ac:dyDescent="0.2">
      <c r="A25" s="5">
        <v>894</v>
      </c>
      <c r="B25" s="1" t="s">
        <v>14</v>
      </c>
      <c r="C25" t="s">
        <v>12</v>
      </c>
      <c r="D25" t="s">
        <v>5</v>
      </c>
      <c r="F25" s="5">
        <v>894</v>
      </c>
      <c r="G25">
        <v>1</v>
      </c>
      <c r="H25">
        <v>0</v>
      </c>
      <c r="I25">
        <v>1</v>
      </c>
      <c r="J25">
        <v>0</v>
      </c>
      <c r="K25">
        <v>0</v>
      </c>
      <c r="L25">
        <v>52</v>
      </c>
      <c r="M25">
        <v>3882</v>
      </c>
      <c r="N25">
        <v>409</v>
      </c>
      <c r="Q25" t="s">
        <v>115</v>
      </c>
      <c r="R25">
        <v>221.5068530559345</v>
      </c>
      <c r="S25">
        <v>73.243781349010987</v>
      </c>
      <c r="T25">
        <v>3.0242410888160065</v>
      </c>
      <c r="U25" s="14">
        <v>8.0611506459423651E-3</v>
      </c>
      <c r="V25">
        <v>66.236972839163187</v>
      </c>
      <c r="W25">
        <v>376.77673327270583</v>
      </c>
      <c r="X25">
        <v>66.236972839163187</v>
      </c>
      <c r="Y25">
        <v>376.77673327270583</v>
      </c>
    </row>
    <row r="26" spans="1:25" ht="34" x14ac:dyDescent="0.2">
      <c r="A26" s="5">
        <v>1044</v>
      </c>
      <c r="B26" s="1" t="s">
        <v>14</v>
      </c>
      <c r="C26" t="s">
        <v>12</v>
      </c>
      <c r="D26" t="s">
        <v>11</v>
      </c>
      <c r="F26" s="5">
        <v>1044</v>
      </c>
      <c r="G26">
        <v>1</v>
      </c>
      <c r="H26">
        <v>0</v>
      </c>
      <c r="I26">
        <v>1</v>
      </c>
      <c r="J26">
        <v>0</v>
      </c>
      <c r="K26">
        <v>0</v>
      </c>
      <c r="L26">
        <v>79</v>
      </c>
      <c r="M26">
        <v>3774</v>
      </c>
      <c r="N26">
        <v>621</v>
      </c>
      <c r="Q26" t="s">
        <v>116</v>
      </c>
      <c r="R26">
        <v>220.56288457921556</v>
      </c>
      <c r="S26">
        <v>74.079184811916136</v>
      </c>
      <c r="T26">
        <v>2.9773935166702392</v>
      </c>
      <c r="U26" s="14">
        <v>8.8887289168110405E-3</v>
      </c>
      <c r="V26">
        <v>63.522028134443836</v>
      </c>
      <c r="W26">
        <v>377.60374102398731</v>
      </c>
      <c r="X26">
        <v>63.522028134443836</v>
      </c>
      <c r="Y26">
        <v>377.60374102398731</v>
      </c>
    </row>
    <row r="27" spans="1:25" ht="34" x14ac:dyDescent="0.2">
      <c r="A27" s="5">
        <v>885</v>
      </c>
      <c r="B27" s="1" t="s">
        <v>14</v>
      </c>
      <c r="C27" t="s">
        <v>12</v>
      </c>
      <c r="D27" t="s">
        <v>18</v>
      </c>
      <c r="F27" s="5">
        <v>885</v>
      </c>
      <c r="G27">
        <v>1</v>
      </c>
      <c r="H27">
        <v>0</v>
      </c>
      <c r="I27">
        <v>1</v>
      </c>
      <c r="J27">
        <v>0</v>
      </c>
      <c r="K27">
        <v>0</v>
      </c>
      <c r="L27">
        <v>48</v>
      </c>
      <c r="M27">
        <v>4994</v>
      </c>
      <c r="N27">
        <v>389</v>
      </c>
      <c r="Q27" t="s">
        <v>117</v>
      </c>
      <c r="R27">
        <v>235.27062973256886</v>
      </c>
      <c r="S27">
        <v>71.411835131480842</v>
      </c>
      <c r="T27">
        <v>3.2945607587229375</v>
      </c>
      <c r="U27" s="14">
        <v>4.5713817253042067E-3</v>
      </c>
      <c r="V27">
        <v>83.884302010228041</v>
      </c>
      <c r="W27">
        <v>386.65695745490967</v>
      </c>
      <c r="X27">
        <v>83.884302010228041</v>
      </c>
      <c r="Y27">
        <v>386.65695745490967</v>
      </c>
    </row>
    <row r="28" spans="1:25" ht="34" x14ac:dyDescent="0.2">
      <c r="A28" s="5">
        <v>1341</v>
      </c>
      <c r="B28" s="1" t="s">
        <v>17</v>
      </c>
      <c r="C28" t="s">
        <v>25</v>
      </c>
      <c r="D28" t="s">
        <v>11</v>
      </c>
      <c r="F28" s="5">
        <v>1341</v>
      </c>
      <c r="G28">
        <v>0</v>
      </c>
      <c r="H28">
        <v>0</v>
      </c>
      <c r="I28">
        <v>0</v>
      </c>
      <c r="J28">
        <v>0</v>
      </c>
      <c r="K28">
        <v>0</v>
      </c>
      <c r="L28">
        <v>126</v>
      </c>
      <c r="M28">
        <v>8682</v>
      </c>
      <c r="N28">
        <f>347+614</f>
        <v>961</v>
      </c>
      <c r="Q28" t="s">
        <v>118</v>
      </c>
      <c r="R28">
        <v>280.09280888389344</v>
      </c>
      <c r="S28">
        <v>108.16587357681084</v>
      </c>
      <c r="T28">
        <v>2.589474846565111</v>
      </c>
      <c r="U28" s="14">
        <v>1.9758529783116485E-2</v>
      </c>
      <c r="V28">
        <v>50.791400293515814</v>
      </c>
      <c r="W28">
        <v>509.39421747427104</v>
      </c>
      <c r="X28">
        <v>50.791400293515814</v>
      </c>
      <c r="Y28">
        <v>509.39421747427104</v>
      </c>
    </row>
    <row r="29" spans="1:25" ht="34" x14ac:dyDescent="0.2">
      <c r="A29" s="5">
        <v>1203</v>
      </c>
      <c r="B29" s="1" t="s">
        <v>17</v>
      </c>
      <c r="C29" t="s">
        <v>7</v>
      </c>
      <c r="D29" t="s">
        <v>13</v>
      </c>
      <c r="F29" s="5">
        <v>1203</v>
      </c>
      <c r="G29">
        <v>0</v>
      </c>
      <c r="H29">
        <v>0</v>
      </c>
      <c r="I29">
        <v>0</v>
      </c>
      <c r="J29">
        <v>1</v>
      </c>
      <c r="K29">
        <v>0</v>
      </c>
      <c r="L29">
        <v>101</v>
      </c>
      <c r="M29">
        <v>6814</v>
      </c>
      <c r="N29">
        <f>157+572+137</f>
        <v>866</v>
      </c>
      <c r="Q29" t="s">
        <v>1</v>
      </c>
      <c r="R29">
        <v>0.69514993962302707</v>
      </c>
      <c r="S29">
        <v>1.63668523324357</v>
      </c>
      <c r="T29">
        <v>0.42473037912450912</v>
      </c>
      <c r="U29">
        <v>0.67668970223719449</v>
      </c>
      <c r="V29">
        <v>-2.7744677594871927</v>
      </c>
      <c r="W29">
        <v>4.1647676387332471</v>
      </c>
      <c r="X29">
        <v>-2.7744677594871927</v>
      </c>
      <c r="Y29">
        <v>4.1647676387332471</v>
      </c>
    </row>
    <row r="30" spans="1:25" ht="34" x14ac:dyDescent="0.2">
      <c r="A30" s="5">
        <v>1191</v>
      </c>
      <c r="B30" s="1" t="s">
        <v>14</v>
      </c>
      <c r="C30" t="s">
        <v>25</v>
      </c>
      <c r="D30" t="s">
        <v>30</v>
      </c>
      <c r="F30" s="5">
        <v>1191</v>
      </c>
      <c r="G30">
        <v>1</v>
      </c>
      <c r="H30">
        <v>0</v>
      </c>
      <c r="I30">
        <v>0</v>
      </c>
      <c r="J30">
        <v>0</v>
      </c>
      <c r="K30">
        <v>0</v>
      </c>
      <c r="L30">
        <v>65</v>
      </c>
      <c r="M30">
        <v>8287</v>
      </c>
      <c r="N30">
        <v>585</v>
      </c>
      <c r="Q30" t="s">
        <v>2</v>
      </c>
      <c r="R30">
        <v>2.4283338198136002E-2</v>
      </c>
      <c r="S30">
        <v>9.2947841070957406E-3</v>
      </c>
      <c r="T30">
        <v>2.6125768945615246</v>
      </c>
      <c r="U30" s="14">
        <v>1.8852728420894926E-2</v>
      </c>
      <c r="V30">
        <v>4.5792761143862402E-3</v>
      </c>
      <c r="W30">
        <v>4.3987400281885761E-2</v>
      </c>
      <c r="X30">
        <v>4.5792761143862402E-3</v>
      </c>
      <c r="Y30">
        <v>4.3987400281885761E-2</v>
      </c>
    </row>
    <row r="31" spans="1:25" ht="17" x14ac:dyDescent="0.2">
      <c r="A31" s="5">
        <v>835</v>
      </c>
      <c r="B31" s="1" t="s">
        <v>27</v>
      </c>
      <c r="C31" t="s">
        <v>9</v>
      </c>
      <c r="D31" t="s">
        <v>19</v>
      </c>
      <c r="F31" s="5">
        <v>835</v>
      </c>
      <c r="G31">
        <v>0</v>
      </c>
      <c r="H31">
        <v>1</v>
      </c>
      <c r="I31">
        <v>0</v>
      </c>
      <c r="J31">
        <v>0</v>
      </c>
      <c r="K31">
        <v>1</v>
      </c>
      <c r="L31">
        <v>27</v>
      </c>
      <c r="M31">
        <v>11273</v>
      </c>
      <c r="N31">
        <v>241</v>
      </c>
      <c r="Q31" t="s">
        <v>29</v>
      </c>
      <c r="R31">
        <v>1.9839065519212915</v>
      </c>
      <c r="S31">
        <v>1.314421564285255</v>
      </c>
      <c r="T31">
        <v>1.5093381041721445</v>
      </c>
      <c r="U31">
        <v>0.15070605532870388</v>
      </c>
      <c r="V31">
        <v>-0.80254268761771219</v>
      </c>
      <c r="W31">
        <v>4.770355791460295</v>
      </c>
      <c r="X31">
        <v>-0.80254268761771219</v>
      </c>
      <c r="Y31">
        <v>4.770355791460295</v>
      </c>
    </row>
    <row r="32" spans="1:25" ht="34" x14ac:dyDescent="0.2">
      <c r="A32" s="5">
        <v>1107</v>
      </c>
      <c r="B32" s="1" t="s">
        <v>17</v>
      </c>
      <c r="C32" t="s">
        <v>7</v>
      </c>
      <c r="D32" t="s">
        <v>5</v>
      </c>
      <c r="F32" s="5">
        <v>1107</v>
      </c>
      <c r="G32">
        <v>0</v>
      </c>
      <c r="H32">
        <v>0</v>
      </c>
      <c r="I32">
        <v>0</v>
      </c>
      <c r="J32">
        <v>1</v>
      </c>
      <c r="K32">
        <v>0</v>
      </c>
      <c r="L32">
        <v>86</v>
      </c>
      <c r="M32">
        <v>8184</v>
      </c>
      <c r="N32">
        <f>154+438+114</f>
        <v>706</v>
      </c>
      <c r="Q32" t="s">
        <v>31</v>
      </c>
      <c r="R32">
        <v>-0.53760550996388301</v>
      </c>
      <c r="S32">
        <v>0.71151518944632874</v>
      </c>
      <c r="T32">
        <v>-0.75557840217329031</v>
      </c>
      <c r="U32">
        <v>0.4608814880880534</v>
      </c>
      <c r="V32">
        <v>-2.0459503305475706</v>
      </c>
      <c r="W32">
        <v>0.97073931061980445</v>
      </c>
      <c r="X32">
        <v>-2.0459503305475706</v>
      </c>
      <c r="Y32">
        <v>0.97073931061980445</v>
      </c>
    </row>
    <row r="33" spans="1:25" ht="35" thickBot="1" x14ac:dyDescent="0.25">
      <c r="A33" s="5">
        <v>1086</v>
      </c>
      <c r="B33" s="1" t="s">
        <v>14</v>
      </c>
      <c r="C33" t="s">
        <v>12</v>
      </c>
      <c r="D33" t="s">
        <v>11</v>
      </c>
      <c r="F33" s="5">
        <v>1086</v>
      </c>
      <c r="G33">
        <v>1</v>
      </c>
      <c r="H33">
        <v>0</v>
      </c>
      <c r="I33">
        <v>1</v>
      </c>
      <c r="J33">
        <v>0</v>
      </c>
      <c r="K33">
        <v>0</v>
      </c>
      <c r="L33">
        <v>65</v>
      </c>
      <c r="M33">
        <v>3947</v>
      </c>
      <c r="N33">
        <v>594</v>
      </c>
      <c r="Q33" s="10" t="s">
        <v>20</v>
      </c>
      <c r="R33" s="10">
        <v>0.60772112518873267</v>
      </c>
      <c r="S33" s="10">
        <v>0.22014750937570535</v>
      </c>
      <c r="T33" s="10">
        <v>2.7605178314853944</v>
      </c>
      <c r="U33" s="15">
        <v>1.3929490805034937E-2</v>
      </c>
      <c r="V33" s="10">
        <v>0.14102925345281397</v>
      </c>
      <c r="W33" s="10">
        <v>1.0744129969246514</v>
      </c>
      <c r="X33" s="10">
        <v>0.14102925345281397</v>
      </c>
      <c r="Y33" s="10">
        <v>1.0744129969246514</v>
      </c>
    </row>
    <row r="34" spans="1:25" ht="34" x14ac:dyDescent="0.2">
      <c r="A34" s="5">
        <v>974</v>
      </c>
      <c r="B34" s="1" t="s">
        <v>14</v>
      </c>
      <c r="C34" t="s">
        <v>7</v>
      </c>
      <c r="D34" t="s">
        <v>13</v>
      </c>
      <c r="F34" s="5">
        <v>974</v>
      </c>
      <c r="G34">
        <v>1</v>
      </c>
      <c r="H34">
        <v>0</v>
      </c>
      <c r="I34">
        <v>0</v>
      </c>
      <c r="J34">
        <v>1</v>
      </c>
      <c r="K34">
        <v>0</v>
      </c>
      <c r="L34">
        <v>68</v>
      </c>
      <c r="M34">
        <v>4953</v>
      </c>
      <c r="N34">
        <v>507</v>
      </c>
      <c r="U34" t="s">
        <v>119</v>
      </c>
    </row>
    <row r="38" spans="1:25" x14ac:dyDescent="0.2">
      <c r="C38" t="s">
        <v>76</v>
      </c>
      <c r="E38" t="s">
        <v>140</v>
      </c>
      <c r="G38" t="s">
        <v>143</v>
      </c>
    </row>
    <row r="39" spans="1:25" ht="17" thickBot="1" x14ac:dyDescent="0.25">
      <c r="G39" t="s">
        <v>144</v>
      </c>
    </row>
    <row r="40" spans="1:25" x14ac:dyDescent="0.2">
      <c r="C40" s="12" t="s">
        <v>77</v>
      </c>
      <c r="D40" s="12"/>
    </row>
    <row r="41" spans="1:25" x14ac:dyDescent="0.2">
      <c r="C41" t="s">
        <v>78</v>
      </c>
      <c r="D41">
        <v>0.78909763508953967</v>
      </c>
    </row>
    <row r="42" spans="1:25" x14ac:dyDescent="0.2">
      <c r="C42" t="s">
        <v>79</v>
      </c>
      <c r="D42">
        <v>0.62267507770390429</v>
      </c>
      <c r="Q42" t="s">
        <v>76</v>
      </c>
    </row>
    <row r="43" spans="1:25" ht="17" thickBot="1" x14ac:dyDescent="0.25">
      <c r="C43" t="s">
        <v>80</v>
      </c>
      <c r="D43">
        <v>0.59752008288416458</v>
      </c>
    </row>
    <row r="44" spans="1:25" x14ac:dyDescent="0.2">
      <c r="C44" t="s">
        <v>81</v>
      </c>
      <c r="D44">
        <v>114.35382537327612</v>
      </c>
      <c r="Q44" s="12" t="s">
        <v>77</v>
      </c>
      <c r="R44" s="12"/>
    </row>
    <row r="45" spans="1:25" ht="17" thickBot="1" x14ac:dyDescent="0.25">
      <c r="C45" s="10" t="s">
        <v>82</v>
      </c>
      <c r="D45" s="10">
        <v>33</v>
      </c>
      <c r="Q45" t="s">
        <v>78</v>
      </c>
      <c r="R45">
        <v>0.97636397028963728</v>
      </c>
    </row>
    <row r="46" spans="1:25" x14ac:dyDescent="0.2">
      <c r="Q46" t="s">
        <v>79</v>
      </c>
      <c r="R46">
        <v>0.95328660247974362</v>
      </c>
    </row>
    <row r="47" spans="1:25" ht="17" thickBot="1" x14ac:dyDescent="0.25">
      <c r="C47" t="s">
        <v>83</v>
      </c>
      <c r="Q47" t="s">
        <v>80</v>
      </c>
      <c r="R47">
        <v>0.93771546997299149</v>
      </c>
    </row>
    <row r="48" spans="1:25" x14ac:dyDescent="0.2">
      <c r="C48" s="11"/>
      <c r="D48" s="11" t="s">
        <v>88</v>
      </c>
      <c r="E48" s="11" t="s">
        <v>89</v>
      </c>
      <c r="F48" s="11" t="s">
        <v>90</v>
      </c>
      <c r="G48" s="11" t="s">
        <v>91</v>
      </c>
      <c r="H48" s="11" t="s">
        <v>92</v>
      </c>
      <c r="Q48" t="s">
        <v>81</v>
      </c>
      <c r="R48">
        <v>44.98509952972649</v>
      </c>
    </row>
    <row r="49" spans="3:25" ht="17" thickBot="1" x14ac:dyDescent="0.25">
      <c r="C49" t="s">
        <v>84</v>
      </c>
      <c r="D49">
        <v>2</v>
      </c>
      <c r="E49">
        <v>647393.95746282686</v>
      </c>
      <c r="F49">
        <v>323696.97873141343</v>
      </c>
      <c r="G49">
        <v>24.753536312210905</v>
      </c>
      <c r="H49" s="14">
        <v>4.4743748914322786E-7</v>
      </c>
      <c r="Q49" s="10" t="s">
        <v>82</v>
      </c>
      <c r="R49" s="10">
        <v>33</v>
      </c>
    </row>
    <row r="50" spans="3:25" x14ac:dyDescent="0.2">
      <c r="C50" t="s">
        <v>85</v>
      </c>
      <c r="D50">
        <v>30</v>
      </c>
      <c r="E50">
        <v>392303.92132505192</v>
      </c>
      <c r="F50">
        <v>13076.797377501731</v>
      </c>
    </row>
    <row r="51" spans="3:25" ht="17" thickBot="1" x14ac:dyDescent="0.25">
      <c r="C51" s="10" t="s">
        <v>86</v>
      </c>
      <c r="D51" s="10">
        <v>32</v>
      </c>
      <c r="E51" s="10">
        <v>1039697.8787878788</v>
      </c>
      <c r="F51" s="10"/>
      <c r="G51" s="10"/>
      <c r="H51" s="10"/>
      <c r="Q51" t="s">
        <v>83</v>
      </c>
    </row>
    <row r="52" spans="3:25" ht="17" thickBot="1" x14ac:dyDescent="0.25">
      <c r="Q52" s="11"/>
      <c r="R52" s="11" t="s">
        <v>88</v>
      </c>
      <c r="S52" s="11" t="s">
        <v>89</v>
      </c>
      <c r="T52" s="11" t="s">
        <v>90</v>
      </c>
      <c r="U52" s="11" t="s">
        <v>91</v>
      </c>
      <c r="V52" s="11" t="s">
        <v>92</v>
      </c>
    </row>
    <row r="53" spans="3:25" x14ac:dyDescent="0.2">
      <c r="C53" s="11"/>
      <c r="D53" s="11" t="s">
        <v>93</v>
      </c>
      <c r="E53" s="11" t="s">
        <v>81</v>
      </c>
      <c r="F53" s="11" t="s">
        <v>94</v>
      </c>
      <c r="G53" s="11" t="s">
        <v>95</v>
      </c>
      <c r="H53" s="11" t="s">
        <v>96</v>
      </c>
      <c r="I53" s="11" t="s">
        <v>97</v>
      </c>
      <c r="J53" s="11" t="s">
        <v>98</v>
      </c>
      <c r="K53" s="11" t="s">
        <v>99</v>
      </c>
      <c r="Q53" t="s">
        <v>84</v>
      </c>
      <c r="R53">
        <v>8</v>
      </c>
      <c r="S53">
        <v>991130.05847509322</v>
      </c>
      <c r="T53">
        <v>123891.25730938665</v>
      </c>
      <c r="U53">
        <v>61.221404548857819</v>
      </c>
      <c r="V53">
        <v>4.3042450379613069E-14</v>
      </c>
    </row>
    <row r="54" spans="3:25" x14ac:dyDescent="0.2">
      <c r="C54" t="s">
        <v>87</v>
      </c>
      <c r="D54">
        <v>1193.2857142857144</v>
      </c>
      <c r="E54">
        <v>43.221683343799498</v>
      </c>
      <c r="F54">
        <v>27.608496985041675</v>
      </c>
      <c r="G54">
        <v>6.9449302328249693E-23</v>
      </c>
      <c r="H54">
        <v>1105.0152608776987</v>
      </c>
      <c r="I54">
        <v>1281.5561676937302</v>
      </c>
      <c r="J54">
        <v>1105.0152608776987</v>
      </c>
      <c r="K54">
        <v>1281.5561676937302</v>
      </c>
      <c r="Q54" t="s">
        <v>85</v>
      </c>
      <c r="R54">
        <v>24</v>
      </c>
      <c r="S54">
        <v>48567.820312785567</v>
      </c>
      <c r="T54">
        <v>2023.6591796993987</v>
      </c>
    </row>
    <row r="55" spans="3:25" ht="17" thickBot="1" x14ac:dyDescent="0.25">
      <c r="C55" t="s">
        <v>108</v>
      </c>
      <c r="D55">
        <v>-200.19875776397535</v>
      </c>
      <c r="E55">
        <v>49.362640921947659</v>
      </c>
      <c r="F55">
        <v>-4.0556735625334586</v>
      </c>
      <c r="G55" s="14">
        <v>3.2759826171220287E-4</v>
      </c>
      <c r="H55">
        <v>-301.01071968915738</v>
      </c>
      <c r="I55">
        <v>-99.386795838793304</v>
      </c>
      <c r="J55">
        <v>-301.01071968915738</v>
      </c>
      <c r="K55">
        <v>-99.386795838793304</v>
      </c>
      <c r="Q55" s="10" t="s">
        <v>86</v>
      </c>
      <c r="R55" s="10">
        <v>32</v>
      </c>
      <c r="S55" s="10">
        <v>1039697.8787878788</v>
      </c>
      <c r="T55" s="10"/>
      <c r="U55" s="10"/>
      <c r="V55" s="10"/>
    </row>
    <row r="56" spans="3:25" ht="17" thickBot="1" x14ac:dyDescent="0.25">
      <c r="C56" s="10" t="s">
        <v>109</v>
      </c>
      <c r="D56" s="10">
        <v>-551.61904761904782</v>
      </c>
      <c r="E56" s="10">
        <v>78.911636469147695</v>
      </c>
      <c r="F56" s="10">
        <v>-6.9903384633863963</v>
      </c>
      <c r="G56" s="15">
        <v>9.1050862223956069E-8</v>
      </c>
      <c r="H56" s="10">
        <v>-712.77810926164443</v>
      </c>
      <c r="I56" s="10">
        <v>-390.45998597645121</v>
      </c>
      <c r="J56" s="10">
        <v>-712.77810926164443</v>
      </c>
      <c r="K56" s="10">
        <v>-390.45998597645121</v>
      </c>
    </row>
    <row r="57" spans="3:25" x14ac:dyDescent="0.2">
      <c r="Q57" s="11"/>
      <c r="R57" s="11" t="s">
        <v>93</v>
      </c>
      <c r="S57" s="11" t="s">
        <v>81</v>
      </c>
      <c r="T57" s="11" t="s">
        <v>94</v>
      </c>
      <c r="U57" s="11" t="s">
        <v>95</v>
      </c>
      <c r="V57" s="11" t="s">
        <v>96</v>
      </c>
      <c r="W57" s="11" t="s">
        <v>97</v>
      </c>
      <c r="X57" s="11" t="s">
        <v>98</v>
      </c>
      <c r="Y57" s="11" t="s">
        <v>99</v>
      </c>
    </row>
    <row r="58" spans="3:25" x14ac:dyDescent="0.2">
      <c r="Q58" t="s">
        <v>87</v>
      </c>
      <c r="R58">
        <v>360.92268107905704</v>
      </c>
      <c r="S58">
        <v>93.709986057938806</v>
      </c>
      <c r="T58">
        <v>3.8514858048949718</v>
      </c>
      <c r="U58">
        <v>7.6621837951160925E-4</v>
      </c>
      <c r="V58">
        <v>167.51477564389484</v>
      </c>
      <c r="W58">
        <v>554.33058651421925</v>
      </c>
      <c r="X58">
        <v>167.51477564389484</v>
      </c>
      <c r="Y58">
        <v>554.33058651421925</v>
      </c>
    </row>
    <row r="59" spans="3:25" x14ac:dyDescent="0.2">
      <c r="Q59" t="s">
        <v>108</v>
      </c>
      <c r="R59">
        <v>74.184380786242187</v>
      </c>
      <c r="S59">
        <v>33.662468445990065</v>
      </c>
      <c r="T59">
        <v>2.2037712684459767</v>
      </c>
      <c r="U59" s="46">
        <v>3.7378248164106495E-2</v>
      </c>
      <c r="V59">
        <v>4.7084605797144992</v>
      </c>
      <c r="W59">
        <v>143.66030099276986</v>
      </c>
      <c r="X59">
        <v>4.7084605797144992</v>
      </c>
      <c r="Y59">
        <v>143.66030099276986</v>
      </c>
    </row>
    <row r="60" spans="3:25" x14ac:dyDescent="0.2">
      <c r="Q60" t="s">
        <v>109</v>
      </c>
      <c r="R60">
        <v>-191.77189538737744</v>
      </c>
      <c r="S60">
        <v>62.197718639042378</v>
      </c>
      <c r="T60">
        <v>-3.083262530902533</v>
      </c>
      <c r="U60" s="46">
        <v>5.0876443600900859E-3</v>
      </c>
      <c r="V60">
        <v>-320.14167742304164</v>
      </c>
      <c r="W60">
        <v>-63.402113351713247</v>
      </c>
      <c r="X60">
        <v>-320.14167742304164</v>
      </c>
      <c r="Y60">
        <v>-63.402113351713247</v>
      </c>
    </row>
    <row r="61" spans="3:25" x14ac:dyDescent="0.2">
      <c r="C61" t="s">
        <v>76</v>
      </c>
      <c r="E61" t="s">
        <v>141</v>
      </c>
      <c r="G61" t="s">
        <v>142</v>
      </c>
      <c r="Q61" t="s">
        <v>110</v>
      </c>
      <c r="R61">
        <v>-2.8324472238436287</v>
      </c>
      <c r="S61">
        <v>24.68834590363355</v>
      </c>
      <c r="T61">
        <v>-0.11472810835118599</v>
      </c>
      <c r="U61">
        <v>0.90961508878255493</v>
      </c>
      <c r="V61">
        <v>-53.786688823328063</v>
      </c>
      <c r="W61">
        <v>48.12179437564081</v>
      </c>
      <c r="X61">
        <v>-53.786688823328063</v>
      </c>
      <c r="Y61">
        <v>48.12179437564081</v>
      </c>
    </row>
    <row r="62" spans="3:25" ht="17" thickBot="1" x14ac:dyDescent="0.25">
      <c r="Q62" t="s">
        <v>111</v>
      </c>
      <c r="R62">
        <v>-54.898866749858854</v>
      </c>
      <c r="S62">
        <v>27.182310848320917</v>
      </c>
      <c r="T62">
        <v>-2.0196541440570726</v>
      </c>
      <c r="U62" s="48">
        <v>5.4719506069236035E-2</v>
      </c>
      <c r="V62">
        <v>-111.00039901143427</v>
      </c>
      <c r="W62">
        <v>1.2026655117165579</v>
      </c>
      <c r="X62">
        <v>-111.00039901143427</v>
      </c>
      <c r="Y62">
        <v>1.2026655117165579</v>
      </c>
    </row>
    <row r="63" spans="3:25" x14ac:dyDescent="0.2">
      <c r="C63" s="12" t="s">
        <v>77</v>
      </c>
      <c r="D63" s="12"/>
      <c r="Q63" t="s">
        <v>112</v>
      </c>
      <c r="R63">
        <v>23.37767192224938</v>
      </c>
      <c r="S63">
        <v>47.277361738796486</v>
      </c>
      <c r="T63">
        <v>0.49447919812888641</v>
      </c>
      <c r="U63">
        <v>0.625463844740624</v>
      </c>
      <c r="V63">
        <v>-74.198006968020536</v>
      </c>
      <c r="W63">
        <v>120.95335081251929</v>
      </c>
      <c r="X63">
        <v>-74.198006968020536</v>
      </c>
      <c r="Y63">
        <v>120.95335081251929</v>
      </c>
    </row>
    <row r="64" spans="3:25" x14ac:dyDescent="0.2">
      <c r="C64" t="s">
        <v>78</v>
      </c>
      <c r="D64">
        <v>0.43213230816061471</v>
      </c>
      <c r="Q64" t="s">
        <v>1</v>
      </c>
      <c r="R64">
        <v>-0.12317648021756833</v>
      </c>
      <c r="S64">
        <v>1.474924389112289</v>
      </c>
      <c r="T64">
        <v>-8.35137591640914E-2</v>
      </c>
      <c r="U64">
        <v>0.93413572271616951</v>
      </c>
      <c r="V64">
        <v>-3.1672708054165155</v>
      </c>
      <c r="W64">
        <v>2.9209178449813789</v>
      </c>
      <c r="X64">
        <v>-3.1672708054165155</v>
      </c>
      <c r="Y64">
        <v>2.9209178449813789</v>
      </c>
    </row>
    <row r="65" spans="3:25" x14ac:dyDescent="0.2">
      <c r="C65" t="s">
        <v>79</v>
      </c>
      <c r="D65">
        <v>0.18673833175622048</v>
      </c>
      <c r="Q65" t="s">
        <v>2</v>
      </c>
      <c r="R65">
        <v>3.9682277483294601E-2</v>
      </c>
      <c r="S65">
        <v>6.4572028379128428E-3</v>
      </c>
      <c r="T65">
        <v>6.1454283657164899</v>
      </c>
      <c r="U65" s="46">
        <v>2.3854843854703009E-6</v>
      </c>
      <c r="V65">
        <v>2.635526583398588E-2</v>
      </c>
      <c r="W65">
        <v>5.3009289132603318E-2</v>
      </c>
      <c r="X65">
        <v>2.635526583398588E-2</v>
      </c>
      <c r="Y65">
        <v>5.3009289132603318E-2</v>
      </c>
    </row>
    <row r="66" spans="3:25" ht="17" thickBot="1" x14ac:dyDescent="0.25">
      <c r="C66" t="s">
        <v>80</v>
      </c>
      <c r="D66">
        <v>0.10260781435169157</v>
      </c>
      <c r="Q66" s="10" t="s">
        <v>20</v>
      </c>
      <c r="R66" s="10">
        <v>0.74680923729567916</v>
      </c>
      <c r="S66" s="10">
        <v>0.18641950336831778</v>
      </c>
      <c r="T66" s="10">
        <v>4.0060681624077334</v>
      </c>
      <c r="U66" s="47">
        <v>5.1888990916838904E-4</v>
      </c>
      <c r="V66" s="10">
        <v>0.36205829243439724</v>
      </c>
      <c r="W66" s="10">
        <v>1.131560182156961</v>
      </c>
      <c r="X66" s="10">
        <v>0.36205829243439724</v>
      </c>
      <c r="Y66" s="10">
        <v>1.131560182156961</v>
      </c>
    </row>
    <row r="67" spans="3:25" x14ac:dyDescent="0.2">
      <c r="C67" t="s">
        <v>81</v>
      </c>
      <c r="D67">
        <v>170.75354607036758</v>
      </c>
    </row>
    <row r="68" spans="3:25" ht="17" thickBot="1" x14ac:dyDescent="0.25">
      <c r="C68" s="10" t="s">
        <v>82</v>
      </c>
      <c r="D68" s="10">
        <v>33</v>
      </c>
    </row>
    <row r="70" spans="3:25" ht="17" thickBot="1" x14ac:dyDescent="0.25">
      <c r="C70" t="s">
        <v>83</v>
      </c>
      <c r="Q70" t="s">
        <v>169</v>
      </c>
    </row>
    <row r="71" spans="3:25" ht="17" thickBot="1" x14ac:dyDescent="0.25">
      <c r="C71" s="11"/>
      <c r="D71" s="11" t="s">
        <v>88</v>
      </c>
      <c r="E71" s="11" t="s">
        <v>89</v>
      </c>
      <c r="F71" s="11" t="s">
        <v>90</v>
      </c>
      <c r="G71" s="11" t="s">
        <v>91</v>
      </c>
      <c r="H71" s="11" t="s">
        <v>92</v>
      </c>
    </row>
    <row r="72" spans="3:25" x14ac:dyDescent="0.2">
      <c r="C72" t="s">
        <v>84</v>
      </c>
      <c r="D72">
        <v>3</v>
      </c>
      <c r="E72">
        <v>194151.44741532963</v>
      </c>
      <c r="F72">
        <v>64717.149138443208</v>
      </c>
      <c r="G72">
        <v>2.2196265697299515</v>
      </c>
      <c r="H72">
        <v>0.10710285526048985</v>
      </c>
      <c r="Q72" s="11" t="s">
        <v>170</v>
      </c>
      <c r="R72" s="11" t="s">
        <v>171</v>
      </c>
      <c r="S72" s="11" t="s">
        <v>172</v>
      </c>
    </row>
    <row r="73" spans="3:25" x14ac:dyDescent="0.2">
      <c r="C73" t="s">
        <v>85</v>
      </c>
      <c r="D73">
        <v>29</v>
      </c>
      <c r="E73">
        <v>845546.43137254915</v>
      </c>
      <c r="F73">
        <v>29156.773495605143</v>
      </c>
      <c r="Q73">
        <v>1</v>
      </c>
      <c r="R73">
        <v>1336.8742593349887</v>
      </c>
      <c r="S73">
        <v>-29.874259334988665</v>
      </c>
    </row>
    <row r="74" spans="3:25" ht="17" thickBot="1" x14ac:dyDescent="0.25">
      <c r="C74" s="10" t="s">
        <v>86</v>
      </c>
      <c r="D74" s="10">
        <v>32</v>
      </c>
      <c r="E74" s="10">
        <v>1039697.8787878788</v>
      </c>
      <c r="F74" s="10"/>
      <c r="G74" s="10"/>
      <c r="H74" s="10"/>
      <c r="Q74">
        <v>2</v>
      </c>
      <c r="R74">
        <v>1016.7362086962927</v>
      </c>
      <c r="S74">
        <v>51.263791303707308</v>
      </c>
    </row>
    <row r="75" spans="3:25" ht="17" thickBot="1" x14ac:dyDescent="0.25">
      <c r="Q75">
        <v>3</v>
      </c>
      <c r="R75">
        <v>991.96939131349302</v>
      </c>
      <c r="S75">
        <v>-11.96939131349302</v>
      </c>
    </row>
    <row r="76" spans="3:25" x14ac:dyDescent="0.2">
      <c r="C76" s="11"/>
      <c r="D76" s="11" t="s">
        <v>93</v>
      </c>
      <c r="E76" s="11" t="s">
        <v>81</v>
      </c>
      <c r="F76" s="11" t="s">
        <v>94</v>
      </c>
      <c r="G76" s="11" t="s">
        <v>95</v>
      </c>
      <c r="H76" s="11" t="s">
        <v>96</v>
      </c>
      <c r="I76" s="11" t="s">
        <v>97</v>
      </c>
      <c r="J76" s="11" t="s">
        <v>98</v>
      </c>
      <c r="K76" s="11" t="s">
        <v>99</v>
      </c>
      <c r="Q76">
        <v>4</v>
      </c>
      <c r="R76">
        <v>1144.6037077595183</v>
      </c>
      <c r="S76">
        <v>11.396292240481671</v>
      </c>
    </row>
    <row r="77" spans="3:25" x14ac:dyDescent="0.2">
      <c r="C77" t="s">
        <v>87</v>
      </c>
      <c r="D77">
        <v>1128</v>
      </c>
      <c r="E77">
        <v>69.70984327387005</v>
      </c>
      <c r="F77">
        <v>16.181359002177217</v>
      </c>
      <c r="G77">
        <v>4.6787805110584748E-16</v>
      </c>
      <c r="H77">
        <v>985.42736218785581</v>
      </c>
      <c r="I77">
        <v>1270.5726378121442</v>
      </c>
      <c r="J77">
        <v>985.42736218785581</v>
      </c>
      <c r="K77">
        <v>1270.5726378121442</v>
      </c>
      <c r="Q77">
        <v>5</v>
      </c>
      <c r="R77">
        <v>1187.4746205221761</v>
      </c>
      <c r="S77">
        <v>90.52537947782389</v>
      </c>
    </row>
    <row r="78" spans="3:25" x14ac:dyDescent="0.2">
      <c r="C78" t="s">
        <v>110</v>
      </c>
      <c r="D78">
        <v>-189.88235294117652</v>
      </c>
      <c r="E78">
        <v>81.083701028865349</v>
      </c>
      <c r="F78">
        <v>-2.3418066828693407</v>
      </c>
      <c r="G78" s="14">
        <v>2.6268693349927055E-2</v>
      </c>
      <c r="H78">
        <v>-355.71714177923803</v>
      </c>
      <c r="I78">
        <v>-24.047564103115018</v>
      </c>
      <c r="J78">
        <v>-355.71714177923803</v>
      </c>
      <c r="K78">
        <v>-24.047564103115018</v>
      </c>
      <c r="Q78">
        <v>6</v>
      </c>
      <c r="R78">
        <v>945.64797481035885</v>
      </c>
      <c r="S78">
        <v>-40.647974810358846</v>
      </c>
    </row>
    <row r="79" spans="3:25" x14ac:dyDescent="0.2">
      <c r="C79" t="s">
        <v>111</v>
      </c>
      <c r="D79">
        <v>-112.99999999999999</v>
      </c>
      <c r="E79">
        <v>94.998503176537156</v>
      </c>
      <c r="F79">
        <v>-1.1894924258965467</v>
      </c>
      <c r="G79">
        <v>0.24389403361299533</v>
      </c>
      <c r="H79">
        <v>-307.2937546548917</v>
      </c>
      <c r="I79">
        <v>81.293754654891714</v>
      </c>
      <c r="J79">
        <v>-307.2937546548917</v>
      </c>
      <c r="K79">
        <v>81.293754654891714</v>
      </c>
      <c r="Q79">
        <v>7</v>
      </c>
      <c r="R79">
        <v>1043.7257938428756</v>
      </c>
      <c r="S79">
        <v>-15.725793842875646</v>
      </c>
    </row>
    <row r="80" spans="3:25" ht="17" thickBot="1" x14ac:dyDescent="0.25">
      <c r="C80" s="10" t="s">
        <v>112</v>
      </c>
      <c r="D80" s="10">
        <v>-28.666666666666373</v>
      </c>
      <c r="E80" s="10">
        <v>120.74099033800643</v>
      </c>
      <c r="F80" s="10">
        <v>-0.23742282207902995</v>
      </c>
      <c r="G80" s="10">
        <v>0.81399813678539035</v>
      </c>
      <c r="H80" s="10">
        <v>-275.6097191264156</v>
      </c>
      <c r="I80" s="10">
        <v>218.27638579308288</v>
      </c>
      <c r="J80" s="10">
        <v>-275.6097191264156</v>
      </c>
      <c r="K80" s="10">
        <v>218.27638579308288</v>
      </c>
      <c r="Q80">
        <v>8</v>
      </c>
      <c r="R80">
        <v>1083.6940073843664</v>
      </c>
      <c r="S80">
        <v>-27.694007384366387</v>
      </c>
    </row>
    <row r="81" spans="3:19" x14ac:dyDescent="0.2">
      <c r="Q81">
        <v>9</v>
      </c>
      <c r="R81">
        <v>904.42329808401655</v>
      </c>
      <c r="S81">
        <v>17.576701915983449</v>
      </c>
    </row>
    <row r="82" spans="3:19" x14ac:dyDescent="0.2">
      <c r="Q82">
        <v>10</v>
      </c>
      <c r="R82">
        <v>970.24727845651114</v>
      </c>
      <c r="S82">
        <v>-47.24727845651114</v>
      </c>
    </row>
    <row r="83" spans="3:19" x14ac:dyDescent="0.2">
      <c r="Q83">
        <v>11</v>
      </c>
      <c r="R83">
        <v>429.81561128224064</v>
      </c>
      <c r="S83">
        <v>-76.815611282240639</v>
      </c>
    </row>
    <row r="84" spans="3:19" x14ac:dyDescent="0.2">
      <c r="Q84">
        <v>12</v>
      </c>
      <c r="R84">
        <v>899.18550126579294</v>
      </c>
      <c r="S84">
        <v>-38.185501265792936</v>
      </c>
    </row>
    <row r="85" spans="3:19" x14ac:dyDescent="0.2">
      <c r="Q85">
        <v>13</v>
      </c>
      <c r="R85">
        <v>1052.0101865123659</v>
      </c>
      <c r="S85">
        <v>-6.0101865123658627</v>
      </c>
    </row>
    <row r="86" spans="3:19" x14ac:dyDescent="0.2">
      <c r="Q86">
        <v>14</v>
      </c>
      <c r="R86">
        <v>1018.5972947172309</v>
      </c>
      <c r="S86">
        <v>-12.597294717230852</v>
      </c>
    </row>
    <row r="87" spans="3:19" x14ac:dyDescent="0.2">
      <c r="Q87">
        <v>15</v>
      </c>
      <c r="R87">
        <v>678.66235581226579</v>
      </c>
      <c r="S87">
        <v>58.337644187734213</v>
      </c>
    </row>
    <row r="88" spans="3:19" ht="17" thickBot="1" x14ac:dyDescent="0.25">
      <c r="Q88">
        <v>16</v>
      </c>
      <c r="R88">
        <v>996.63872227330228</v>
      </c>
      <c r="S88">
        <v>52.361277726697722</v>
      </c>
    </row>
    <row r="89" spans="3:19" x14ac:dyDescent="0.2">
      <c r="C89" s="12"/>
      <c r="D89" s="12"/>
      <c r="Q89">
        <v>17</v>
      </c>
      <c r="R89">
        <v>894.02572331109184</v>
      </c>
      <c r="S89">
        <v>53.974276688908162</v>
      </c>
    </row>
    <row r="90" spans="3:19" x14ac:dyDescent="0.2">
      <c r="D90" s="24"/>
      <c r="Q90">
        <v>18</v>
      </c>
      <c r="R90">
        <v>950.02196033827965</v>
      </c>
      <c r="S90">
        <v>-4.0219603382796549</v>
      </c>
    </row>
    <row r="91" spans="3:19" x14ac:dyDescent="0.2">
      <c r="D91" s="24"/>
      <c r="Q91">
        <v>19</v>
      </c>
      <c r="R91">
        <v>951.90640358850646</v>
      </c>
      <c r="S91">
        <v>-10.906403588506464</v>
      </c>
    </row>
    <row r="92" spans="3:19" x14ac:dyDescent="0.2">
      <c r="D92" s="24"/>
      <c r="Q92">
        <v>20</v>
      </c>
      <c r="R92">
        <v>1033.6746939492821</v>
      </c>
      <c r="S92">
        <v>-1.6746939492820729</v>
      </c>
    </row>
    <row r="93" spans="3:19" x14ac:dyDescent="0.2">
      <c r="Q93">
        <v>21</v>
      </c>
      <c r="R93">
        <v>1050.1748233337937</v>
      </c>
      <c r="S93">
        <v>39.825176666206289</v>
      </c>
    </row>
    <row r="94" spans="3:19" ht="17" thickBot="1" x14ac:dyDescent="0.25">
      <c r="C94" s="10"/>
      <c r="D94" s="10"/>
      <c r="Q94">
        <v>22</v>
      </c>
      <c r="R94">
        <v>1046.1547111428163</v>
      </c>
      <c r="S94">
        <v>2.845288857183732</v>
      </c>
    </row>
    <row r="95" spans="3:19" x14ac:dyDescent="0.2">
      <c r="Q95">
        <v>23</v>
      </c>
      <c r="R95">
        <v>909.63426148252699</v>
      </c>
      <c r="S95">
        <v>-31.634261482526995</v>
      </c>
    </row>
    <row r="96" spans="3:19" ht="17" thickBot="1" x14ac:dyDescent="0.25">
      <c r="Q96">
        <v>24</v>
      </c>
      <c r="R96">
        <v>885.36101691422448</v>
      </c>
      <c r="S96">
        <v>8.6389830857755214</v>
      </c>
    </row>
    <row r="97" spans="3:19" x14ac:dyDescent="0.2">
      <c r="C97" s="11"/>
      <c r="D97" s="11"/>
      <c r="E97" s="11"/>
      <c r="F97" s="11"/>
      <c r="G97" s="11"/>
      <c r="H97" s="11"/>
      <c r="Q97">
        <v>25</v>
      </c>
      <c r="R97">
        <v>1036.0731242868383</v>
      </c>
      <c r="S97">
        <v>7.9268757131617349</v>
      </c>
    </row>
    <row r="98" spans="3:19" x14ac:dyDescent="0.2">
      <c r="H98" s="14"/>
      <c r="Q98">
        <v>26</v>
      </c>
      <c r="R98">
        <v>915.04423065060473</v>
      </c>
      <c r="S98">
        <v>-30.044230650604732</v>
      </c>
    </row>
    <row r="99" spans="3:19" x14ac:dyDescent="0.2">
      <c r="Q99">
        <v>27</v>
      </c>
      <c r="R99">
        <v>1407.6076547227549</v>
      </c>
      <c r="S99">
        <v>-66.607654722754887</v>
      </c>
    </row>
    <row r="100" spans="3:19" ht="17" thickBot="1" x14ac:dyDescent="0.25">
      <c r="C100" s="10"/>
      <c r="D100" s="10"/>
      <c r="E100" s="10"/>
      <c r="F100" s="10"/>
      <c r="G100" s="10"/>
      <c r="H100" s="10"/>
      <c r="Q100">
        <v>28</v>
      </c>
      <c r="R100">
        <v>1210.7148280964514</v>
      </c>
      <c r="S100">
        <v>-7.714828096451356</v>
      </c>
    </row>
    <row r="101" spans="3:19" ht="17" thickBot="1" x14ac:dyDescent="0.25">
      <c r="Q101">
        <v>29</v>
      </c>
      <c r="R101">
        <v>1192.831027973192</v>
      </c>
      <c r="S101">
        <v>-1.8310279731920218</v>
      </c>
    </row>
    <row r="102" spans="3:19" x14ac:dyDescent="0.2">
      <c r="C102" s="11"/>
      <c r="D102" s="11"/>
      <c r="E102" s="11"/>
      <c r="F102" s="11"/>
      <c r="G102" s="11"/>
      <c r="H102" s="11"/>
      <c r="I102" s="11"/>
      <c r="J102" s="11"/>
      <c r="K102" s="11"/>
      <c r="Q102">
        <v>30</v>
      </c>
      <c r="R102">
        <v>816.52203290549335</v>
      </c>
      <c r="S102">
        <v>18.477967094506653</v>
      </c>
    </row>
    <row r="103" spans="3:19" x14ac:dyDescent="0.2">
      <c r="G103" s="14"/>
      <c r="Q103">
        <v>31</v>
      </c>
      <c r="R103">
        <v>1147.4377174845199</v>
      </c>
      <c r="S103">
        <v>-40.437717484519908</v>
      </c>
    </row>
    <row r="104" spans="3:19" x14ac:dyDescent="0.2">
      <c r="G104" s="14"/>
      <c r="Q104">
        <v>32</v>
      </c>
      <c r="R104">
        <v>1024.4987796075109</v>
      </c>
      <c r="S104">
        <v>61.501220392489131</v>
      </c>
    </row>
    <row r="105" spans="3:19" ht="17" thickBot="1" x14ac:dyDescent="0.25">
      <c r="G105" s="14"/>
      <c r="Q105" s="10">
        <v>33</v>
      </c>
      <c r="R105" s="10">
        <v>947.01079814431318</v>
      </c>
      <c r="S105" s="10">
        <v>26.989201855686815</v>
      </c>
    </row>
    <row r="106" spans="3:19" x14ac:dyDescent="0.2">
      <c r="G106" s="14"/>
    </row>
    <row r="107" spans="3:19" x14ac:dyDescent="0.2">
      <c r="G107" s="14"/>
    </row>
    <row r="108" spans="3:19" x14ac:dyDescent="0.2">
      <c r="G108" s="14"/>
    </row>
    <row r="109" spans="3:19" ht="17" thickBot="1" x14ac:dyDescent="0.25">
      <c r="C109" s="10"/>
      <c r="D109" s="10"/>
      <c r="E109" s="10"/>
      <c r="F109" s="10"/>
      <c r="G109" s="15"/>
      <c r="H109" s="10"/>
      <c r="I109" s="10"/>
      <c r="J109" s="10"/>
      <c r="K109" s="10"/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EA65B-FF5C-9F4B-B732-2B7470A22897}">
  <dimension ref="A1:S40"/>
  <sheetViews>
    <sheetView topLeftCell="A21" workbookViewId="0">
      <selection activeCell="R38" sqref="R38"/>
    </sheetView>
  </sheetViews>
  <sheetFormatPr baseColWidth="10" defaultRowHeight="16" x14ac:dyDescent="0.2"/>
  <cols>
    <col min="1" max="1" width="20.33203125" customWidth="1"/>
    <col min="6" max="6" width="12.1640625" customWidth="1"/>
    <col min="8" max="8" width="30.5" customWidth="1"/>
    <col min="11" max="11" width="17.6640625" customWidth="1"/>
    <col min="12" max="12" width="14.6640625" customWidth="1"/>
    <col min="13" max="13" width="15.83203125" customWidth="1"/>
    <col min="14" max="14" width="13.5" customWidth="1"/>
    <col min="15" max="15" width="14.83203125" customWidth="1"/>
    <col min="16" max="16" width="14.6640625" customWidth="1"/>
    <col min="17" max="17" width="15.6640625" customWidth="1"/>
    <col min="18" max="18" width="13.6640625" customWidth="1"/>
    <col min="19" max="19" width="14.6640625" customWidth="1"/>
  </cols>
  <sheetData>
    <row r="1" spans="1:19" x14ac:dyDescent="0.2">
      <c r="A1" s="25" t="s">
        <v>145</v>
      </c>
      <c r="B1" s="25" t="s">
        <v>146</v>
      </c>
      <c r="C1" s="25" t="s">
        <v>147</v>
      </c>
      <c r="D1" s="25" t="s">
        <v>148</v>
      </c>
      <c r="E1" s="25" t="s">
        <v>149</v>
      </c>
      <c r="F1" s="25" t="s">
        <v>150</v>
      </c>
      <c r="G1" s="25" t="s">
        <v>2</v>
      </c>
      <c r="H1" s="25" t="s">
        <v>151</v>
      </c>
      <c r="K1" t="s">
        <v>76</v>
      </c>
    </row>
    <row r="2" spans="1:19" ht="17" thickBot="1" x14ac:dyDescent="0.25">
      <c r="A2" s="25">
        <v>1307</v>
      </c>
      <c r="B2" s="26">
        <v>0</v>
      </c>
      <c r="C2" s="26">
        <v>0</v>
      </c>
      <c r="D2" s="26">
        <v>0</v>
      </c>
      <c r="E2" s="26">
        <v>0</v>
      </c>
      <c r="F2" s="26">
        <v>1</v>
      </c>
      <c r="G2" s="26">
        <v>6641</v>
      </c>
      <c r="H2" s="26">
        <v>937</v>
      </c>
    </row>
    <row r="3" spans="1:19" x14ac:dyDescent="0.2">
      <c r="A3" s="25">
        <v>1068</v>
      </c>
      <c r="B3" s="26">
        <v>0</v>
      </c>
      <c r="C3" s="26">
        <v>0</v>
      </c>
      <c r="D3" s="26">
        <v>1</v>
      </c>
      <c r="E3" s="26">
        <v>0</v>
      </c>
      <c r="F3" s="26">
        <v>0</v>
      </c>
      <c r="G3" s="26">
        <v>5194</v>
      </c>
      <c r="H3" s="26">
        <v>618</v>
      </c>
      <c r="K3" s="12" t="s">
        <v>77</v>
      </c>
      <c r="L3" s="12"/>
    </row>
    <row r="4" spans="1:19" x14ac:dyDescent="0.2">
      <c r="A4" s="25">
        <v>980</v>
      </c>
      <c r="B4" s="26">
        <v>1</v>
      </c>
      <c r="C4" s="26">
        <v>0</v>
      </c>
      <c r="D4" s="26">
        <v>0</v>
      </c>
      <c r="E4" s="26">
        <v>0</v>
      </c>
      <c r="F4" s="26">
        <v>0</v>
      </c>
      <c r="G4" s="26">
        <v>4894</v>
      </c>
      <c r="H4" s="26">
        <v>496</v>
      </c>
      <c r="K4" t="s">
        <v>78</v>
      </c>
      <c r="L4">
        <v>0.97635701834852251</v>
      </c>
    </row>
    <row r="5" spans="1:19" x14ac:dyDescent="0.2">
      <c r="A5" s="25">
        <v>1156</v>
      </c>
      <c r="B5" s="26">
        <v>1</v>
      </c>
      <c r="C5" s="26">
        <v>0</v>
      </c>
      <c r="D5" s="26">
        <v>0</v>
      </c>
      <c r="E5" s="26">
        <v>0</v>
      </c>
      <c r="F5" s="26">
        <v>1</v>
      </c>
      <c r="G5" s="26">
        <v>4444</v>
      </c>
      <c r="H5" s="26">
        <v>692</v>
      </c>
      <c r="K5" t="s">
        <v>79</v>
      </c>
      <c r="L5">
        <v>0.95327302727841723</v>
      </c>
    </row>
    <row r="6" spans="1:19" x14ac:dyDescent="0.2">
      <c r="A6" s="25">
        <v>1278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7546</v>
      </c>
      <c r="H6" s="26">
        <v>720</v>
      </c>
      <c r="K6" t="s">
        <v>80</v>
      </c>
      <c r="L6">
        <v>0.94018947491637406</v>
      </c>
    </row>
    <row r="7" spans="1:19" x14ac:dyDescent="0.2">
      <c r="A7" s="25">
        <v>905</v>
      </c>
      <c r="B7" s="26">
        <v>1</v>
      </c>
      <c r="C7" s="26">
        <v>0</v>
      </c>
      <c r="D7" s="26">
        <v>1</v>
      </c>
      <c r="E7" s="26">
        <v>0</v>
      </c>
      <c r="F7" s="26">
        <v>0</v>
      </c>
      <c r="G7" s="26">
        <v>3729</v>
      </c>
      <c r="H7" s="26">
        <v>500</v>
      </c>
      <c r="K7" t="s">
        <v>81</v>
      </c>
      <c r="L7">
        <v>44.082619895286953</v>
      </c>
    </row>
    <row r="8" spans="1:19" ht="17" thickBot="1" x14ac:dyDescent="0.25">
      <c r="A8" s="25">
        <v>1028</v>
      </c>
      <c r="B8" s="26">
        <v>1</v>
      </c>
      <c r="C8" s="26">
        <v>0</v>
      </c>
      <c r="D8" s="26">
        <v>1</v>
      </c>
      <c r="E8" s="26">
        <v>0</v>
      </c>
      <c r="F8" s="26">
        <v>0</v>
      </c>
      <c r="G8" s="26">
        <v>4695</v>
      </c>
      <c r="H8" s="26">
        <v>580</v>
      </c>
      <c r="K8" s="10" t="s">
        <v>82</v>
      </c>
      <c r="L8" s="10">
        <v>33</v>
      </c>
    </row>
    <row r="9" spans="1:19" x14ac:dyDescent="0.2">
      <c r="A9" s="25">
        <v>1056</v>
      </c>
      <c r="B9" s="26">
        <v>1</v>
      </c>
      <c r="C9" s="26">
        <v>0</v>
      </c>
      <c r="D9" s="26">
        <v>0</v>
      </c>
      <c r="E9" s="26">
        <v>0</v>
      </c>
      <c r="F9" s="26">
        <v>0</v>
      </c>
      <c r="G9" s="26">
        <v>7422</v>
      </c>
      <c r="H9" s="26">
        <v>484</v>
      </c>
    </row>
    <row r="10" spans="1:19" ht="17" thickBot="1" x14ac:dyDescent="0.25">
      <c r="A10" s="25">
        <v>922</v>
      </c>
      <c r="B10" s="26">
        <v>1</v>
      </c>
      <c r="C10" s="26">
        <v>0</v>
      </c>
      <c r="D10" s="26">
        <v>0</v>
      </c>
      <c r="E10" s="26">
        <v>0</v>
      </c>
      <c r="F10" s="26">
        <v>0</v>
      </c>
      <c r="G10" s="26">
        <v>4200</v>
      </c>
      <c r="H10" s="26">
        <v>414</v>
      </c>
      <c r="K10" t="s">
        <v>83</v>
      </c>
    </row>
    <row r="11" spans="1:19" x14ac:dyDescent="0.2">
      <c r="A11" s="25">
        <v>923</v>
      </c>
      <c r="B11" s="26">
        <v>1</v>
      </c>
      <c r="C11" s="26">
        <v>0</v>
      </c>
      <c r="D11" s="26">
        <v>1</v>
      </c>
      <c r="E11" s="26">
        <v>0</v>
      </c>
      <c r="F11" s="26">
        <v>0</v>
      </c>
      <c r="G11" s="26">
        <v>6746</v>
      </c>
      <c r="H11" s="26">
        <v>369</v>
      </c>
      <c r="K11" s="11"/>
      <c r="L11" s="11" t="s">
        <v>88</v>
      </c>
      <c r="M11" s="11" t="s">
        <v>89</v>
      </c>
      <c r="N11" s="11" t="s">
        <v>90</v>
      </c>
      <c r="O11" s="11" t="s">
        <v>91</v>
      </c>
      <c r="P11" s="11" t="s">
        <v>92</v>
      </c>
    </row>
    <row r="12" spans="1:19" x14ac:dyDescent="0.2">
      <c r="A12" s="25">
        <v>353</v>
      </c>
      <c r="B12" s="26">
        <v>0</v>
      </c>
      <c r="C12" s="26">
        <v>1</v>
      </c>
      <c r="D12" s="26">
        <v>1</v>
      </c>
      <c r="E12" s="26">
        <v>0</v>
      </c>
      <c r="F12" s="26">
        <v>0</v>
      </c>
      <c r="G12" s="26">
        <v>4356</v>
      </c>
      <c r="H12" s="26">
        <v>125</v>
      </c>
      <c r="K12" t="s">
        <v>84</v>
      </c>
      <c r="L12">
        <v>7</v>
      </c>
      <c r="M12">
        <v>991115.9443670701</v>
      </c>
      <c r="N12">
        <v>141587.99205243858</v>
      </c>
      <c r="O12">
        <v>72.860412898561563</v>
      </c>
      <c r="P12" s="14">
        <v>4.8236162641539001E-15</v>
      </c>
    </row>
    <row r="13" spans="1:19" x14ac:dyDescent="0.2">
      <c r="A13" s="25">
        <v>861</v>
      </c>
      <c r="B13" s="26">
        <v>1</v>
      </c>
      <c r="C13" s="26">
        <v>0</v>
      </c>
      <c r="D13" s="26">
        <v>1</v>
      </c>
      <c r="E13" s="26">
        <v>0</v>
      </c>
      <c r="F13" s="26">
        <v>0</v>
      </c>
      <c r="G13" s="26">
        <v>6260</v>
      </c>
      <c r="H13" s="26">
        <v>300</v>
      </c>
      <c r="K13" t="s">
        <v>85</v>
      </c>
      <c r="L13">
        <v>25</v>
      </c>
      <c r="M13">
        <v>48581.934420808735</v>
      </c>
      <c r="N13">
        <v>1943.2773768323493</v>
      </c>
    </row>
    <row r="14" spans="1:19" ht="17" thickBot="1" x14ac:dyDescent="0.25">
      <c r="A14" s="25">
        <v>1046</v>
      </c>
      <c r="B14" s="26">
        <v>1</v>
      </c>
      <c r="C14" s="26">
        <v>0</v>
      </c>
      <c r="D14" s="26">
        <v>1</v>
      </c>
      <c r="E14" s="26">
        <v>0</v>
      </c>
      <c r="F14" s="26">
        <v>0</v>
      </c>
      <c r="G14" s="26">
        <v>4734</v>
      </c>
      <c r="H14" s="26">
        <v>591</v>
      </c>
      <c r="K14" s="10" t="s">
        <v>86</v>
      </c>
      <c r="L14" s="10">
        <v>32</v>
      </c>
      <c r="M14" s="10">
        <v>1039697.8787878788</v>
      </c>
      <c r="N14" s="10"/>
      <c r="O14" s="10"/>
      <c r="P14" s="10"/>
    </row>
    <row r="15" spans="1:19" ht="17" thickBot="1" x14ac:dyDescent="0.25">
      <c r="A15" s="25">
        <v>1006</v>
      </c>
      <c r="B15" s="26">
        <v>1</v>
      </c>
      <c r="C15" s="26">
        <v>0</v>
      </c>
      <c r="D15" s="26">
        <v>1</v>
      </c>
      <c r="E15" s="26">
        <v>0</v>
      </c>
      <c r="F15" s="26">
        <v>0</v>
      </c>
      <c r="G15" s="26">
        <v>7349</v>
      </c>
      <c r="H15" s="26">
        <v>405</v>
      </c>
    </row>
    <row r="16" spans="1:19" x14ac:dyDescent="0.2">
      <c r="A16" s="25">
        <v>737</v>
      </c>
      <c r="B16" s="26">
        <v>0</v>
      </c>
      <c r="C16" s="26">
        <v>1</v>
      </c>
      <c r="D16" s="26">
        <v>1</v>
      </c>
      <c r="E16" s="26">
        <v>0</v>
      </c>
      <c r="F16" s="26">
        <v>0</v>
      </c>
      <c r="G16" s="26">
        <v>8823</v>
      </c>
      <c r="H16" s="26">
        <v>223</v>
      </c>
      <c r="K16" s="11"/>
      <c r="L16" s="11" t="s">
        <v>93</v>
      </c>
      <c r="M16" s="11" t="s">
        <v>81</v>
      </c>
      <c r="N16" s="11" t="s">
        <v>94</v>
      </c>
      <c r="O16" s="11" t="s">
        <v>95</v>
      </c>
      <c r="P16" s="11" t="s">
        <v>96</v>
      </c>
      <c r="Q16" s="11" t="s">
        <v>97</v>
      </c>
      <c r="R16" s="11" t="s">
        <v>98</v>
      </c>
      <c r="S16" s="11" t="s">
        <v>99</v>
      </c>
    </row>
    <row r="17" spans="1:19" x14ac:dyDescent="0.2">
      <c r="A17" s="25">
        <v>1049</v>
      </c>
      <c r="B17" s="26">
        <v>1</v>
      </c>
      <c r="C17" s="26">
        <v>0</v>
      </c>
      <c r="D17" s="26">
        <v>1</v>
      </c>
      <c r="E17" s="26">
        <v>0</v>
      </c>
      <c r="F17" s="26">
        <v>0</v>
      </c>
      <c r="G17" s="26">
        <v>5798</v>
      </c>
      <c r="H17" s="26">
        <v>459</v>
      </c>
      <c r="K17" t="s">
        <v>87</v>
      </c>
      <c r="L17">
        <v>361.8451260510214</v>
      </c>
      <c r="M17">
        <v>91.189876242347822</v>
      </c>
      <c r="N17">
        <v>3.9680405431122137</v>
      </c>
      <c r="O17">
        <v>5.3780207727881538E-4</v>
      </c>
      <c r="P17">
        <v>174.03606030910404</v>
      </c>
      <c r="Q17">
        <v>549.65419179293872</v>
      </c>
      <c r="R17">
        <v>174.03606030910404</v>
      </c>
      <c r="S17">
        <v>549.65419179293872</v>
      </c>
    </row>
    <row r="18" spans="1:19" x14ac:dyDescent="0.2">
      <c r="A18" s="25">
        <v>948</v>
      </c>
      <c r="B18" s="26">
        <v>1</v>
      </c>
      <c r="C18" s="26">
        <v>0</v>
      </c>
      <c r="D18" s="26">
        <v>0</v>
      </c>
      <c r="E18" s="26">
        <v>1</v>
      </c>
      <c r="F18" s="26">
        <v>0</v>
      </c>
      <c r="G18" s="26">
        <v>3753</v>
      </c>
      <c r="H18" s="26">
        <v>498</v>
      </c>
      <c r="K18" t="s">
        <v>146</v>
      </c>
      <c r="L18">
        <v>73.90139501977005</v>
      </c>
      <c r="M18">
        <v>32.819592186632811</v>
      </c>
      <c r="N18">
        <v>2.2517462922610467</v>
      </c>
      <c r="O18" s="14">
        <v>3.3371218167089753E-2</v>
      </c>
      <c r="P18">
        <v>6.3081796257588749</v>
      </c>
      <c r="Q18">
        <v>141.49461041378123</v>
      </c>
      <c r="R18">
        <v>6.3081796257588749</v>
      </c>
      <c r="S18">
        <v>141.49461041378123</v>
      </c>
    </row>
    <row r="19" spans="1:19" x14ac:dyDescent="0.2">
      <c r="A19" s="25">
        <v>946</v>
      </c>
      <c r="B19" s="26">
        <v>1</v>
      </c>
      <c r="C19" s="26">
        <v>0</v>
      </c>
      <c r="D19" s="26">
        <v>0</v>
      </c>
      <c r="E19" s="26">
        <v>1</v>
      </c>
      <c r="F19" s="26">
        <v>0</v>
      </c>
      <c r="G19" s="26">
        <v>4091</v>
      </c>
      <c r="H19" s="26">
        <v>557</v>
      </c>
      <c r="K19" t="s">
        <v>147</v>
      </c>
      <c r="L19">
        <v>-192.12624489411201</v>
      </c>
      <c r="M19">
        <v>60.807937000623141</v>
      </c>
      <c r="N19">
        <v>-3.1595586755745906</v>
      </c>
      <c r="O19" s="14">
        <v>4.1023687649488017E-3</v>
      </c>
      <c r="P19">
        <v>-317.36253546028911</v>
      </c>
      <c r="Q19">
        <v>-66.889954327934916</v>
      </c>
      <c r="R19">
        <v>-317.36253546028911</v>
      </c>
      <c r="S19">
        <v>-66.889954327934916</v>
      </c>
    </row>
    <row r="20" spans="1:19" x14ac:dyDescent="0.2">
      <c r="A20" s="25">
        <v>941</v>
      </c>
      <c r="B20" s="26">
        <v>1</v>
      </c>
      <c r="C20" s="26">
        <v>0</v>
      </c>
      <c r="D20" s="26">
        <v>1</v>
      </c>
      <c r="E20" s="26">
        <v>0</v>
      </c>
      <c r="F20" s="26">
        <v>0</v>
      </c>
      <c r="G20" s="26">
        <v>3884</v>
      </c>
      <c r="H20" s="26">
        <v>498</v>
      </c>
      <c r="K20" t="s">
        <v>148</v>
      </c>
      <c r="L20">
        <v>-3.1014943919204425</v>
      </c>
      <c r="M20">
        <v>23.986193788183083</v>
      </c>
      <c r="N20">
        <v>-0.12930331587033242</v>
      </c>
      <c r="O20">
        <v>0.89815234118545084</v>
      </c>
      <c r="P20">
        <v>-52.501985232495166</v>
      </c>
      <c r="Q20">
        <v>46.298996448654286</v>
      </c>
      <c r="R20">
        <v>-52.501985232495166</v>
      </c>
      <c r="S20">
        <v>46.298996448654286</v>
      </c>
    </row>
    <row r="21" spans="1:19" x14ac:dyDescent="0.2">
      <c r="A21" s="25">
        <v>1032</v>
      </c>
      <c r="B21" s="26">
        <v>1</v>
      </c>
      <c r="C21" s="26">
        <v>0</v>
      </c>
      <c r="D21" s="26">
        <v>1</v>
      </c>
      <c r="E21" s="26">
        <v>0</v>
      </c>
      <c r="F21" s="26">
        <v>0</v>
      </c>
      <c r="G21" s="26">
        <v>3855</v>
      </c>
      <c r="H21" s="26">
        <v>612</v>
      </c>
      <c r="K21" t="s">
        <v>149</v>
      </c>
      <c r="L21">
        <v>-54.76593729564086</v>
      </c>
      <c r="M21">
        <v>26.591279365678268</v>
      </c>
      <c r="N21">
        <v>-2.059545031380777</v>
      </c>
      <c r="O21">
        <v>4.9999332786265997E-2</v>
      </c>
      <c r="P21">
        <v>-109.5317023162885</v>
      </c>
      <c r="Q21">
        <v>-1.7227499321254103E-4</v>
      </c>
      <c r="R21">
        <v>-109.5317023162885</v>
      </c>
      <c r="S21">
        <v>-1.7227499321254103E-4</v>
      </c>
    </row>
    <row r="22" spans="1:19" x14ac:dyDescent="0.2">
      <c r="A22" s="25">
        <v>1090</v>
      </c>
      <c r="B22" s="26">
        <v>1</v>
      </c>
      <c r="C22" s="26">
        <v>0</v>
      </c>
      <c r="D22" s="26">
        <v>1</v>
      </c>
      <c r="E22" s="26">
        <v>0</v>
      </c>
      <c r="F22" s="26">
        <v>0</v>
      </c>
      <c r="G22" s="26">
        <v>5218</v>
      </c>
      <c r="H22" s="26">
        <v>562</v>
      </c>
      <c r="K22" t="s">
        <v>150</v>
      </c>
      <c r="L22">
        <v>26.015728362201745</v>
      </c>
      <c r="M22">
        <v>34.470004332020871</v>
      </c>
      <c r="N22">
        <v>0.75473527974101429</v>
      </c>
      <c r="O22">
        <v>0.45745922549922935</v>
      </c>
      <c r="P22">
        <v>-44.976574473168419</v>
      </c>
      <c r="Q22">
        <v>97.00803119757191</v>
      </c>
      <c r="R22">
        <v>-44.976574473168419</v>
      </c>
      <c r="S22">
        <v>97.00803119757191</v>
      </c>
    </row>
    <row r="23" spans="1:19" x14ac:dyDescent="0.2">
      <c r="A23" s="25">
        <v>1049</v>
      </c>
      <c r="B23" s="26">
        <v>0</v>
      </c>
      <c r="C23" s="26">
        <v>0</v>
      </c>
      <c r="D23" s="26">
        <v>0</v>
      </c>
      <c r="E23" s="26">
        <v>1</v>
      </c>
      <c r="F23" s="26">
        <v>0</v>
      </c>
      <c r="G23" s="26">
        <v>6548</v>
      </c>
      <c r="H23" s="26">
        <v>655</v>
      </c>
      <c r="K23" t="s">
        <v>2</v>
      </c>
      <c r="L23">
        <v>3.9432241107115198E-2</v>
      </c>
      <c r="M23">
        <v>5.6063865009559153E-3</v>
      </c>
      <c r="N23">
        <v>7.0334503517357954</v>
      </c>
      <c r="O23" s="14">
        <v>2.2603160990319926E-7</v>
      </c>
      <c r="P23">
        <v>2.7885671966760828E-2</v>
      </c>
      <c r="Q23">
        <v>5.0978810247469572E-2</v>
      </c>
      <c r="R23">
        <v>2.7885671966760828E-2</v>
      </c>
      <c r="S23">
        <v>5.0978810247469572E-2</v>
      </c>
    </row>
    <row r="24" spans="1:19" ht="17" thickBot="1" x14ac:dyDescent="0.25">
      <c r="A24" s="25">
        <v>878</v>
      </c>
      <c r="B24" s="26">
        <v>1</v>
      </c>
      <c r="C24" s="26">
        <v>0</v>
      </c>
      <c r="D24" s="26">
        <v>0</v>
      </c>
      <c r="E24" s="26">
        <v>1</v>
      </c>
      <c r="F24" s="26">
        <v>0</v>
      </c>
      <c r="G24" s="26">
        <v>2393</v>
      </c>
      <c r="H24" s="26">
        <v>591</v>
      </c>
      <c r="K24" s="10" t="s">
        <v>151</v>
      </c>
      <c r="L24" s="10">
        <v>0.73316376468545008</v>
      </c>
      <c r="M24" s="10">
        <v>8.7950836900042156E-2</v>
      </c>
      <c r="N24" s="10">
        <v>8.3360635387552371</v>
      </c>
      <c r="O24" s="15">
        <v>1.1007035908516576E-8</v>
      </c>
      <c r="P24" s="10">
        <v>0.5520256253428959</v>
      </c>
      <c r="Q24" s="10">
        <v>0.91430190402800426</v>
      </c>
      <c r="R24" s="10">
        <v>0.5520256253428959</v>
      </c>
      <c r="S24" s="10">
        <v>0.91430190402800426</v>
      </c>
    </row>
    <row r="25" spans="1:19" x14ac:dyDescent="0.2">
      <c r="A25" s="25">
        <v>894</v>
      </c>
      <c r="B25" s="26">
        <v>1</v>
      </c>
      <c r="C25" s="26">
        <v>0</v>
      </c>
      <c r="D25" s="26">
        <v>1</v>
      </c>
      <c r="E25" s="26">
        <v>0</v>
      </c>
      <c r="F25" s="26">
        <v>0</v>
      </c>
      <c r="G25" s="26">
        <v>3882</v>
      </c>
      <c r="H25" s="26">
        <v>409</v>
      </c>
    </row>
    <row r="26" spans="1:19" x14ac:dyDescent="0.2">
      <c r="A26" s="25">
        <v>1044</v>
      </c>
      <c r="B26" s="26">
        <v>1</v>
      </c>
      <c r="C26" s="26">
        <v>0</v>
      </c>
      <c r="D26" s="26">
        <v>1</v>
      </c>
      <c r="E26" s="26">
        <v>0</v>
      </c>
      <c r="F26" s="26">
        <v>0</v>
      </c>
      <c r="G26" s="26">
        <v>3774</v>
      </c>
      <c r="H26" s="26">
        <v>621</v>
      </c>
    </row>
    <row r="27" spans="1:19" x14ac:dyDescent="0.2">
      <c r="A27" s="25">
        <v>885</v>
      </c>
      <c r="B27" s="26">
        <v>1</v>
      </c>
      <c r="C27" s="26">
        <v>0</v>
      </c>
      <c r="D27" s="26">
        <v>1</v>
      </c>
      <c r="E27" s="26">
        <v>0</v>
      </c>
      <c r="F27" s="26">
        <v>0</v>
      </c>
      <c r="G27" s="26">
        <v>4994</v>
      </c>
      <c r="H27" s="26">
        <v>389</v>
      </c>
    </row>
    <row r="28" spans="1:19" x14ac:dyDescent="0.2">
      <c r="A28" s="25">
        <v>1341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  <c r="G28" s="26">
        <v>8682</v>
      </c>
      <c r="H28" s="26">
        <v>961</v>
      </c>
    </row>
    <row r="29" spans="1:19" x14ac:dyDescent="0.2">
      <c r="A29" s="25">
        <v>1203</v>
      </c>
      <c r="B29" s="26">
        <v>0</v>
      </c>
      <c r="C29" s="26">
        <v>0</v>
      </c>
      <c r="D29" s="26">
        <v>0</v>
      </c>
      <c r="E29" s="26">
        <v>1</v>
      </c>
      <c r="F29" s="26">
        <v>0</v>
      </c>
      <c r="G29" s="26">
        <v>6814</v>
      </c>
      <c r="H29" s="26">
        <v>866</v>
      </c>
    </row>
    <row r="30" spans="1:19" x14ac:dyDescent="0.2">
      <c r="A30" s="25">
        <v>1191</v>
      </c>
      <c r="B30" s="26">
        <v>1</v>
      </c>
      <c r="C30" s="26">
        <v>0</v>
      </c>
      <c r="D30" s="26">
        <v>0</v>
      </c>
      <c r="E30" s="26">
        <v>0</v>
      </c>
      <c r="F30" s="26">
        <v>0</v>
      </c>
      <c r="G30" s="26">
        <v>8287</v>
      </c>
      <c r="H30" s="26">
        <v>585</v>
      </c>
    </row>
    <row r="31" spans="1:19" x14ac:dyDescent="0.2">
      <c r="A31" s="25">
        <v>835</v>
      </c>
      <c r="B31" s="26">
        <v>0</v>
      </c>
      <c r="C31" s="26">
        <v>1</v>
      </c>
      <c r="D31" s="26">
        <v>0</v>
      </c>
      <c r="E31" s="26">
        <v>0</v>
      </c>
      <c r="F31" s="26">
        <v>1</v>
      </c>
      <c r="G31" s="26">
        <v>11273</v>
      </c>
      <c r="H31" s="26">
        <v>241</v>
      </c>
      <c r="K31" t="s">
        <v>120</v>
      </c>
      <c r="L31" t="s">
        <v>137</v>
      </c>
      <c r="M31" t="s">
        <v>138</v>
      </c>
      <c r="N31" t="s">
        <v>139</v>
      </c>
      <c r="R31" t="s">
        <v>120</v>
      </c>
    </row>
    <row r="32" spans="1:19" ht="24" x14ac:dyDescent="0.3">
      <c r="A32" s="25">
        <v>1107</v>
      </c>
      <c r="B32" s="26">
        <v>0</v>
      </c>
      <c r="C32" s="26">
        <v>0</v>
      </c>
      <c r="D32" s="26">
        <v>0</v>
      </c>
      <c r="E32" s="26">
        <v>1</v>
      </c>
      <c r="F32" s="26">
        <v>0</v>
      </c>
      <c r="G32" s="26">
        <v>8184</v>
      </c>
      <c r="H32" s="26">
        <v>706</v>
      </c>
      <c r="K32" s="22" t="s">
        <v>152</v>
      </c>
      <c r="R32" s="22" t="s">
        <v>159</v>
      </c>
    </row>
    <row r="33" spans="1:18" x14ac:dyDescent="0.2">
      <c r="A33" s="25">
        <v>1086</v>
      </c>
      <c r="B33" s="26">
        <v>1</v>
      </c>
      <c r="C33" s="26">
        <v>0</v>
      </c>
      <c r="D33" s="26">
        <v>1</v>
      </c>
      <c r="E33" s="26">
        <v>0</v>
      </c>
      <c r="F33" s="26">
        <v>0</v>
      </c>
      <c r="G33" s="26">
        <v>3947</v>
      </c>
      <c r="H33" s="26">
        <v>594</v>
      </c>
      <c r="K33" s="7"/>
    </row>
    <row r="34" spans="1:18" x14ac:dyDescent="0.2">
      <c r="A34" s="25">
        <v>974</v>
      </c>
      <c r="B34" s="26">
        <v>1</v>
      </c>
      <c r="C34" s="26">
        <v>0</v>
      </c>
      <c r="D34" s="26">
        <v>0</v>
      </c>
      <c r="E34" s="26">
        <v>1</v>
      </c>
      <c r="F34" s="26">
        <v>0</v>
      </c>
      <c r="G34" s="26">
        <v>4953</v>
      </c>
      <c r="H34" s="26">
        <v>507</v>
      </c>
      <c r="K34" s="23" t="s">
        <v>123</v>
      </c>
      <c r="L34" s="23" t="s">
        <v>124</v>
      </c>
      <c r="M34" s="23" t="s">
        <v>125</v>
      </c>
      <c r="N34" s="23" t="s">
        <v>126</v>
      </c>
      <c r="R34" s="28"/>
    </row>
    <row r="35" spans="1:18" ht="204" x14ac:dyDescent="0.2">
      <c r="K35" s="23" t="s">
        <v>87</v>
      </c>
      <c r="L35">
        <v>361.85</v>
      </c>
      <c r="M35">
        <v>5.4000000000000001E-4</v>
      </c>
      <c r="N35" s="1" t="s">
        <v>153</v>
      </c>
      <c r="R35" s="29" t="s">
        <v>160</v>
      </c>
    </row>
    <row r="36" spans="1:18" ht="153" x14ac:dyDescent="0.2">
      <c r="K36" s="23" t="s">
        <v>146</v>
      </c>
      <c r="L36">
        <v>73.900000000000006</v>
      </c>
      <c r="M36">
        <v>3.3399999999999999E-2</v>
      </c>
      <c r="N36" s="1" t="s">
        <v>154</v>
      </c>
      <c r="R36" s="29" t="s">
        <v>161</v>
      </c>
    </row>
    <row r="37" spans="1:18" ht="153" x14ac:dyDescent="0.2">
      <c r="K37" s="23" t="s">
        <v>147</v>
      </c>
      <c r="L37">
        <v>-192.13</v>
      </c>
      <c r="M37">
        <v>4.1000000000000003E-3</v>
      </c>
      <c r="N37" s="1" t="s">
        <v>155</v>
      </c>
      <c r="R37" s="1" t="s">
        <v>163</v>
      </c>
    </row>
    <row r="38" spans="1:18" ht="136" x14ac:dyDescent="0.2">
      <c r="K38" s="23" t="s">
        <v>149</v>
      </c>
      <c r="L38">
        <v>-54.77</v>
      </c>
      <c r="M38">
        <v>0.05</v>
      </c>
      <c r="N38" s="1" t="s">
        <v>156</v>
      </c>
      <c r="R38" s="29" t="s">
        <v>162</v>
      </c>
    </row>
    <row r="39" spans="1:18" ht="102" x14ac:dyDescent="0.2">
      <c r="K39" s="23" t="s">
        <v>2</v>
      </c>
      <c r="L39">
        <v>3.943E-2</v>
      </c>
      <c r="M39" s="27">
        <v>2.2600000000000001E-7</v>
      </c>
      <c r="N39" s="1" t="s">
        <v>157</v>
      </c>
    </row>
    <row r="40" spans="1:18" ht="102" x14ac:dyDescent="0.2">
      <c r="K40" s="23" t="s">
        <v>151</v>
      </c>
      <c r="L40">
        <v>0.73316000000000003</v>
      </c>
      <c r="M40" s="27">
        <v>1.0999999999999999E-8</v>
      </c>
      <c r="N40" s="1" t="s">
        <v>158</v>
      </c>
      <c r="R40" s="7"/>
    </row>
  </sheetData>
  <phoneticPr fontId="9" type="noConversion"/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72CA5-2BBE-CD4C-861A-AC0EC2FF5BA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307FA-10EE-1F41-9384-EC327D72E995}">
  <dimension ref="A1:AH658"/>
  <sheetViews>
    <sheetView topLeftCell="A18" zoomScale="125" workbookViewId="0">
      <selection activeCell="J38" sqref="J38"/>
    </sheetView>
  </sheetViews>
  <sheetFormatPr baseColWidth="10" defaultRowHeight="16" x14ac:dyDescent="0.2"/>
  <cols>
    <col min="6" max="6" width="15.6640625" customWidth="1"/>
    <col min="7" max="7" width="17" customWidth="1"/>
    <col min="10" max="10" width="10.83203125" style="5"/>
    <col min="12" max="12" width="18.5" customWidth="1"/>
    <col min="26" max="26" width="17.5" customWidth="1"/>
    <col min="27" max="27" width="14.1640625" customWidth="1"/>
    <col min="28" max="28" width="13.1640625" customWidth="1"/>
    <col min="30" max="30" width="22.5" customWidth="1"/>
  </cols>
  <sheetData>
    <row r="1" spans="1:31" ht="68" x14ac:dyDescent="0.2">
      <c r="A1" t="s">
        <v>0</v>
      </c>
      <c r="B1" s="1" t="s">
        <v>1</v>
      </c>
      <c r="C1" t="s">
        <v>2</v>
      </c>
      <c r="D1" s="1" t="s">
        <v>29</v>
      </c>
      <c r="E1" s="1" t="s">
        <v>31</v>
      </c>
      <c r="F1" s="1" t="s">
        <v>15</v>
      </c>
      <c r="G1" s="1" t="s">
        <v>3</v>
      </c>
      <c r="H1" s="1" t="s">
        <v>4</v>
      </c>
      <c r="I1" s="1" t="s">
        <v>20</v>
      </c>
      <c r="J1" s="4" t="s">
        <v>16</v>
      </c>
      <c r="L1" s="1"/>
      <c r="M1" s="1" t="s">
        <v>71</v>
      </c>
    </row>
    <row r="2" spans="1:31" ht="34" x14ac:dyDescent="0.2">
      <c r="A2" s="2">
        <v>45862</v>
      </c>
      <c r="B2">
        <v>87</v>
      </c>
      <c r="C2">
        <v>6641</v>
      </c>
      <c r="D2">
        <v>115</v>
      </c>
      <c r="E2">
        <v>168</v>
      </c>
      <c r="F2" s="1" t="s">
        <v>17</v>
      </c>
      <c r="G2" t="s">
        <v>9</v>
      </c>
      <c r="H2" t="s">
        <v>5</v>
      </c>
      <c r="I2">
        <f>696+134+107</f>
        <v>937</v>
      </c>
      <c r="J2" s="5">
        <v>1307</v>
      </c>
      <c r="Z2" t="s">
        <v>76</v>
      </c>
    </row>
    <row r="3" spans="1:31" ht="35" thickBot="1" x14ac:dyDescent="0.25">
      <c r="A3" s="2">
        <v>45854</v>
      </c>
      <c r="B3">
        <v>73</v>
      </c>
      <c r="C3">
        <v>5194</v>
      </c>
      <c r="D3">
        <v>101</v>
      </c>
      <c r="E3">
        <v>130</v>
      </c>
      <c r="F3" s="1" t="s">
        <v>17</v>
      </c>
      <c r="G3" t="s">
        <v>12</v>
      </c>
      <c r="H3" t="s">
        <v>11</v>
      </c>
      <c r="I3">
        <v>618</v>
      </c>
      <c r="J3" s="5">
        <v>1068</v>
      </c>
      <c r="P3" t="s">
        <v>3</v>
      </c>
    </row>
    <row r="4" spans="1:31" ht="17" x14ac:dyDescent="0.2">
      <c r="A4" s="2">
        <v>45853</v>
      </c>
      <c r="B4">
        <v>63</v>
      </c>
      <c r="C4">
        <v>4894</v>
      </c>
      <c r="D4">
        <v>65</v>
      </c>
      <c r="E4">
        <v>124</v>
      </c>
      <c r="F4" s="1" t="s">
        <v>14</v>
      </c>
      <c r="G4" t="s">
        <v>25</v>
      </c>
      <c r="H4" t="s">
        <v>13</v>
      </c>
      <c r="I4">
        <v>496</v>
      </c>
      <c r="J4" s="5">
        <v>980</v>
      </c>
      <c r="O4" t="s">
        <v>22</v>
      </c>
      <c r="P4" s="2" t="s">
        <v>23</v>
      </c>
      <c r="Z4" s="12" t="s">
        <v>77</v>
      </c>
      <c r="AA4" s="12"/>
    </row>
    <row r="5" spans="1:31" ht="17" x14ac:dyDescent="0.2">
      <c r="A5" s="2">
        <v>45852</v>
      </c>
      <c r="B5">
        <v>57</v>
      </c>
      <c r="C5">
        <v>4444</v>
      </c>
      <c r="D5">
        <v>76</v>
      </c>
      <c r="E5">
        <v>102</v>
      </c>
      <c r="F5" s="1" t="s">
        <v>14</v>
      </c>
      <c r="G5" t="s">
        <v>9</v>
      </c>
      <c r="H5" t="s">
        <v>18</v>
      </c>
      <c r="I5">
        <v>692</v>
      </c>
      <c r="J5" s="5">
        <v>1156</v>
      </c>
      <c r="O5" t="s">
        <v>6</v>
      </c>
      <c r="P5" t="s">
        <v>24</v>
      </c>
      <c r="Z5" t="s">
        <v>78</v>
      </c>
      <c r="AA5">
        <v>0.85132562080449858</v>
      </c>
    </row>
    <row r="6" spans="1:31" ht="34" x14ac:dyDescent="0.2">
      <c r="A6" s="2">
        <v>45849</v>
      </c>
      <c r="B6">
        <v>86</v>
      </c>
      <c r="C6">
        <v>7546</v>
      </c>
      <c r="D6">
        <v>123</v>
      </c>
      <c r="E6">
        <v>170</v>
      </c>
      <c r="F6" s="1" t="s">
        <v>17</v>
      </c>
      <c r="G6" t="s">
        <v>25</v>
      </c>
      <c r="H6" t="s">
        <v>19</v>
      </c>
      <c r="I6">
        <v>720</v>
      </c>
      <c r="J6" s="5">
        <v>1278</v>
      </c>
      <c r="O6" t="s">
        <v>7</v>
      </c>
      <c r="P6" t="s">
        <v>8</v>
      </c>
      <c r="Z6" t="s">
        <v>79</v>
      </c>
      <c r="AA6">
        <v>0.72475531263816495</v>
      </c>
    </row>
    <row r="7" spans="1:31" ht="17" x14ac:dyDescent="0.2">
      <c r="A7" s="2">
        <v>45847</v>
      </c>
      <c r="B7">
        <v>65</v>
      </c>
      <c r="C7">
        <v>3729</v>
      </c>
      <c r="D7">
        <v>84</v>
      </c>
      <c r="E7">
        <v>122</v>
      </c>
      <c r="F7" s="1" t="s">
        <v>14</v>
      </c>
      <c r="G7" t="s">
        <v>12</v>
      </c>
      <c r="H7" t="s">
        <v>11</v>
      </c>
      <c r="I7">
        <v>500</v>
      </c>
      <c r="J7" s="5">
        <v>905</v>
      </c>
      <c r="O7" t="s">
        <v>9</v>
      </c>
      <c r="P7" t="s">
        <v>10</v>
      </c>
      <c r="Z7" t="s">
        <v>80</v>
      </c>
      <c r="AA7">
        <v>0.68543464301504564</v>
      </c>
    </row>
    <row r="8" spans="1:31" ht="17" x14ac:dyDescent="0.2">
      <c r="A8" s="2">
        <v>45846</v>
      </c>
      <c r="B8">
        <v>65</v>
      </c>
      <c r="C8">
        <v>4695</v>
      </c>
      <c r="D8">
        <v>91</v>
      </c>
      <c r="E8">
        <v>140</v>
      </c>
      <c r="F8" s="1" t="s">
        <v>14</v>
      </c>
      <c r="G8" t="s">
        <v>12</v>
      </c>
      <c r="H8" t="s">
        <v>13</v>
      </c>
      <c r="I8">
        <v>580</v>
      </c>
      <c r="J8" s="5">
        <v>1028</v>
      </c>
      <c r="Z8" t="s">
        <v>81</v>
      </c>
      <c r="AA8">
        <v>101.09601475784802</v>
      </c>
    </row>
    <row r="9" spans="1:31" ht="18" thickBot="1" x14ac:dyDescent="0.25">
      <c r="A9" s="2">
        <v>45841</v>
      </c>
      <c r="B9">
        <v>60</v>
      </c>
      <c r="C9" s="3">
        <v>7422</v>
      </c>
      <c r="D9">
        <v>84</v>
      </c>
      <c r="E9">
        <v>125</v>
      </c>
      <c r="F9" s="1" t="s">
        <v>14</v>
      </c>
      <c r="G9" t="s">
        <v>25</v>
      </c>
      <c r="H9" t="s">
        <v>21</v>
      </c>
      <c r="I9">
        <v>484</v>
      </c>
      <c r="J9" s="5">
        <v>1056</v>
      </c>
      <c r="L9">
        <f>SUM(J12+J16+J31)/3</f>
        <v>641.66666666666663</v>
      </c>
      <c r="Z9" s="10" t="s">
        <v>82</v>
      </c>
      <c r="AA9" s="10">
        <v>33</v>
      </c>
    </row>
    <row r="10" spans="1:31" ht="17" x14ac:dyDescent="0.2">
      <c r="A10" s="2">
        <v>45840</v>
      </c>
      <c r="B10">
        <v>53</v>
      </c>
      <c r="C10">
        <v>4200</v>
      </c>
      <c r="D10">
        <v>82</v>
      </c>
      <c r="E10">
        <v>89</v>
      </c>
      <c r="F10" s="1" t="s">
        <v>14</v>
      </c>
      <c r="G10" t="s">
        <v>25</v>
      </c>
      <c r="H10" t="s">
        <v>11</v>
      </c>
      <c r="I10">
        <v>414</v>
      </c>
      <c r="J10" s="5">
        <v>922</v>
      </c>
    </row>
    <row r="11" spans="1:31" ht="18" thickBot="1" x14ac:dyDescent="0.25">
      <c r="A11" s="2">
        <v>45839</v>
      </c>
      <c r="B11">
        <v>43</v>
      </c>
      <c r="C11">
        <v>6746</v>
      </c>
      <c r="D11">
        <v>93</v>
      </c>
      <c r="E11">
        <v>118</v>
      </c>
      <c r="F11" s="1" t="s">
        <v>14</v>
      </c>
      <c r="G11" t="s">
        <v>12</v>
      </c>
      <c r="H11" t="s">
        <v>26</v>
      </c>
      <c r="I11">
        <v>369</v>
      </c>
      <c r="J11" s="5">
        <v>923</v>
      </c>
      <c r="Z11" t="s">
        <v>83</v>
      </c>
    </row>
    <row r="12" spans="1:31" ht="17" x14ac:dyDescent="0.2">
      <c r="A12" s="2">
        <v>45837</v>
      </c>
      <c r="B12">
        <v>22</v>
      </c>
      <c r="C12">
        <v>4356</v>
      </c>
      <c r="D12">
        <v>96</v>
      </c>
      <c r="E12">
        <v>128</v>
      </c>
      <c r="F12" s="1" t="s">
        <v>27</v>
      </c>
      <c r="G12" t="s">
        <v>12</v>
      </c>
      <c r="H12" t="s">
        <v>28</v>
      </c>
      <c r="I12">
        <v>125</v>
      </c>
      <c r="J12" s="5">
        <v>353</v>
      </c>
      <c r="Z12" s="11"/>
      <c r="AA12" s="11" t="s">
        <v>88</v>
      </c>
      <c r="AB12" s="11" t="s">
        <v>89</v>
      </c>
      <c r="AC12" s="11" t="s">
        <v>90</v>
      </c>
      <c r="AD12" s="11" t="s">
        <v>91</v>
      </c>
      <c r="AE12" s="11" t="s">
        <v>92</v>
      </c>
    </row>
    <row r="13" spans="1:31" ht="17" x14ac:dyDescent="0.2">
      <c r="A13" s="2">
        <v>45833</v>
      </c>
      <c r="B13">
        <v>45</v>
      </c>
      <c r="C13">
        <v>6260</v>
      </c>
      <c r="D13">
        <v>83</v>
      </c>
      <c r="E13">
        <v>147</v>
      </c>
      <c r="F13" s="1" t="s">
        <v>14</v>
      </c>
      <c r="G13" t="s">
        <v>12</v>
      </c>
      <c r="H13" t="s">
        <v>11</v>
      </c>
      <c r="I13">
        <v>300</v>
      </c>
      <c r="J13" s="5">
        <v>861</v>
      </c>
      <c r="Z13" t="s">
        <v>84</v>
      </c>
      <c r="AA13">
        <v>4</v>
      </c>
      <c r="AB13">
        <v>753526.56119014602</v>
      </c>
      <c r="AC13">
        <v>188381.64029753651</v>
      </c>
      <c r="AD13">
        <v>18.431916841315243</v>
      </c>
      <c r="AE13">
        <v>1.5966386969670008E-7</v>
      </c>
    </row>
    <row r="14" spans="1:31" ht="17" x14ac:dyDescent="0.2">
      <c r="A14" s="2">
        <v>45832</v>
      </c>
      <c r="B14">
        <v>77</v>
      </c>
      <c r="C14">
        <v>4734</v>
      </c>
      <c r="D14">
        <v>82</v>
      </c>
      <c r="E14">
        <v>120</v>
      </c>
      <c r="F14" s="1" t="s">
        <v>14</v>
      </c>
      <c r="G14" t="s">
        <v>12</v>
      </c>
      <c r="H14" t="s">
        <v>13</v>
      </c>
      <c r="I14">
        <v>591</v>
      </c>
      <c r="J14" s="5">
        <v>1046</v>
      </c>
      <c r="Z14" t="s">
        <v>85</v>
      </c>
      <c r="AA14">
        <v>28</v>
      </c>
      <c r="AB14">
        <v>286171.3175977327</v>
      </c>
      <c r="AC14">
        <v>10220.404199919025</v>
      </c>
    </row>
    <row r="15" spans="1:31" ht="35" thickBot="1" x14ac:dyDescent="0.25">
      <c r="A15" s="2">
        <v>45831</v>
      </c>
      <c r="B15">
        <v>63</v>
      </c>
      <c r="C15">
        <v>7349</v>
      </c>
      <c r="D15">
        <v>79</v>
      </c>
      <c r="E15">
        <v>116</v>
      </c>
      <c r="F15" s="1" t="s">
        <v>14</v>
      </c>
      <c r="G15" t="s">
        <v>12</v>
      </c>
      <c r="H15" t="s">
        <v>18</v>
      </c>
      <c r="I15">
        <v>405</v>
      </c>
      <c r="J15" s="5">
        <v>1006</v>
      </c>
      <c r="O15" s="1" t="s">
        <v>35</v>
      </c>
      <c r="P15" t="s">
        <v>36</v>
      </c>
      <c r="Q15" t="s">
        <v>37</v>
      </c>
      <c r="S15" s="1" t="s">
        <v>47</v>
      </c>
      <c r="T15" t="s">
        <v>48</v>
      </c>
      <c r="V15" s="1" t="s">
        <v>65</v>
      </c>
      <c r="W15" s="1" t="s">
        <v>66</v>
      </c>
      <c r="Z15" s="10" t="s">
        <v>86</v>
      </c>
      <c r="AA15" s="10">
        <v>32</v>
      </c>
      <c r="AB15" s="10">
        <v>1039697.8787878787</v>
      </c>
      <c r="AC15" s="10"/>
      <c r="AD15" s="10"/>
      <c r="AE15" s="10"/>
    </row>
    <row r="16" spans="1:31" ht="18" thickBot="1" x14ac:dyDescent="0.25">
      <c r="A16" s="2">
        <v>45820</v>
      </c>
      <c r="B16">
        <v>35</v>
      </c>
      <c r="C16">
        <v>8823</v>
      </c>
      <c r="D16">
        <v>88</v>
      </c>
      <c r="E16">
        <v>131</v>
      </c>
      <c r="F16" s="1" t="s">
        <v>27</v>
      </c>
      <c r="G16" t="s">
        <v>12</v>
      </c>
      <c r="H16" t="s">
        <v>5</v>
      </c>
      <c r="I16">
        <v>223</v>
      </c>
      <c r="J16" s="5">
        <v>737</v>
      </c>
      <c r="O16" s="6" t="s">
        <v>53</v>
      </c>
      <c r="P16">
        <f>MAX(J2:J34)</f>
        <v>1341</v>
      </c>
      <c r="Q16">
        <f>MIN(J2:J34)</f>
        <v>353</v>
      </c>
      <c r="S16">
        <f>J37 + O19</f>
        <v>1056.7560505500587</v>
      </c>
      <c r="T16">
        <f>J37 - O19</f>
        <v>950.45607066206253</v>
      </c>
      <c r="V16">
        <f>O30+O32</f>
        <v>0.68804054175536355</v>
      </c>
      <c r="W16">
        <f>O30-O32</f>
        <v>0.40286854915372727</v>
      </c>
    </row>
    <row r="17" spans="1:34" ht="17" x14ac:dyDescent="0.2">
      <c r="A17" s="2">
        <v>45819</v>
      </c>
      <c r="B17">
        <v>69</v>
      </c>
      <c r="C17">
        <v>5798</v>
      </c>
      <c r="D17">
        <v>90</v>
      </c>
      <c r="E17">
        <v>141</v>
      </c>
      <c r="F17" s="1" t="s">
        <v>14</v>
      </c>
      <c r="G17" t="s">
        <v>12</v>
      </c>
      <c r="H17" t="s">
        <v>11</v>
      </c>
      <c r="I17">
        <v>459</v>
      </c>
      <c r="J17" s="5">
        <v>1049</v>
      </c>
      <c r="Z17" s="11"/>
      <c r="AA17" s="11" t="s">
        <v>93</v>
      </c>
      <c r="AB17" s="11" t="s">
        <v>81</v>
      </c>
      <c r="AC17" s="11" t="s">
        <v>94</v>
      </c>
      <c r="AD17" s="13" t="s">
        <v>95</v>
      </c>
      <c r="AE17" s="11" t="s">
        <v>96</v>
      </c>
      <c r="AF17" s="11" t="s">
        <v>97</v>
      </c>
      <c r="AG17" s="11" t="s">
        <v>98</v>
      </c>
      <c r="AH17" s="11" t="s">
        <v>99</v>
      </c>
    </row>
    <row r="18" spans="1:34" ht="17" x14ac:dyDescent="0.2">
      <c r="A18" s="2">
        <v>45818</v>
      </c>
      <c r="B18">
        <v>57</v>
      </c>
      <c r="C18">
        <v>3753</v>
      </c>
      <c r="D18">
        <v>92</v>
      </c>
      <c r="E18">
        <v>141</v>
      </c>
      <c r="F18" s="1" t="s">
        <v>14</v>
      </c>
      <c r="G18" t="s">
        <v>7</v>
      </c>
      <c r="H18" t="s">
        <v>13</v>
      </c>
      <c r="I18">
        <v>498</v>
      </c>
      <c r="J18" s="5">
        <v>948</v>
      </c>
      <c r="Z18" t="s">
        <v>87</v>
      </c>
      <c r="AA18">
        <v>516.51877707323695</v>
      </c>
      <c r="AB18">
        <v>142.42561286944201</v>
      </c>
      <c r="AC18">
        <v>3.6265863047169526</v>
      </c>
      <c r="AD18" s="16">
        <v>1.1324879800629589E-3</v>
      </c>
      <c r="AE18">
        <v>224.77313449690726</v>
      </c>
      <c r="AF18">
        <v>808.26441964956666</v>
      </c>
      <c r="AG18">
        <v>224.77313449690726</v>
      </c>
      <c r="AH18">
        <v>808.26441964956666</v>
      </c>
    </row>
    <row r="19" spans="1:34" ht="17" x14ac:dyDescent="0.2">
      <c r="A19" s="2">
        <v>45814</v>
      </c>
      <c r="B19">
        <v>69</v>
      </c>
      <c r="C19">
        <v>4091</v>
      </c>
      <c r="D19">
        <v>88</v>
      </c>
      <c r="E19">
        <v>117</v>
      </c>
      <c r="F19" s="1" t="s">
        <v>14</v>
      </c>
      <c r="G19" t="s">
        <v>7</v>
      </c>
      <c r="H19" t="s">
        <v>19</v>
      </c>
      <c r="I19">
        <v>557</v>
      </c>
      <c r="J19" s="5">
        <v>946</v>
      </c>
      <c r="N19" t="s">
        <v>49</v>
      </c>
      <c r="O19">
        <f>_xlfn.CONFIDENCE.T(0.1, 180.25, 33)</f>
        <v>53.14998994399815</v>
      </c>
      <c r="Z19" t="s">
        <v>1</v>
      </c>
      <c r="AA19">
        <v>7.5074355817358001</v>
      </c>
      <c r="AB19">
        <v>0.94266993378102604</v>
      </c>
      <c r="AC19">
        <v>7.9640129728373319</v>
      </c>
      <c r="AD19" s="18">
        <v>1.12971629084361E-8</v>
      </c>
      <c r="AE19">
        <v>5.5764637570230962</v>
      </c>
      <c r="AF19">
        <v>9.4384074064485048</v>
      </c>
      <c r="AG19">
        <v>5.5764637570230962</v>
      </c>
      <c r="AH19">
        <v>9.4384074064485048</v>
      </c>
    </row>
    <row r="20" spans="1:34" ht="34" x14ac:dyDescent="0.2">
      <c r="A20" s="2">
        <v>45812</v>
      </c>
      <c r="B20">
        <v>52</v>
      </c>
      <c r="C20">
        <v>3884</v>
      </c>
      <c r="D20">
        <v>79</v>
      </c>
      <c r="E20">
        <v>112</v>
      </c>
      <c r="F20" s="1" t="s">
        <v>14</v>
      </c>
      <c r="G20" t="s">
        <v>12</v>
      </c>
      <c r="H20" t="s">
        <v>11</v>
      </c>
      <c r="I20">
        <v>498</v>
      </c>
      <c r="J20" s="5">
        <v>941</v>
      </c>
      <c r="N20" s="1" t="s">
        <v>51</v>
      </c>
      <c r="O20">
        <f>_xlfn.T.INV.2T(0.1, 32)</f>
        <v>1.6938887483837093</v>
      </c>
      <c r="Z20" t="s">
        <v>2</v>
      </c>
      <c r="AA20">
        <v>1.6271893240012807E-2</v>
      </c>
      <c r="AB20">
        <v>1.0056539398981809E-2</v>
      </c>
      <c r="AC20">
        <v>1.6180410173364688</v>
      </c>
      <c r="AD20" s="16">
        <v>0.11686524425086783</v>
      </c>
      <c r="AE20">
        <v>-4.3279938866067867E-3</v>
      </c>
      <c r="AF20">
        <v>3.6871780366632398E-2</v>
      </c>
      <c r="AG20">
        <v>-4.3279938866067867E-3</v>
      </c>
      <c r="AH20">
        <v>3.6871780366632398E-2</v>
      </c>
    </row>
    <row r="21" spans="1:34" ht="17" x14ac:dyDescent="0.2">
      <c r="A21" s="2">
        <v>45811</v>
      </c>
      <c r="B21">
        <v>70</v>
      </c>
      <c r="C21">
        <v>3855</v>
      </c>
      <c r="D21">
        <v>93</v>
      </c>
      <c r="E21">
        <v>141</v>
      </c>
      <c r="F21" s="1" t="s">
        <v>14</v>
      </c>
      <c r="G21" t="s">
        <v>12</v>
      </c>
      <c r="H21" t="s">
        <v>13</v>
      </c>
      <c r="I21">
        <v>612</v>
      </c>
      <c r="J21" s="5">
        <v>1032</v>
      </c>
      <c r="N21" t="s">
        <v>54</v>
      </c>
      <c r="O21">
        <v>1.645</v>
      </c>
      <c r="Z21" t="s">
        <v>29</v>
      </c>
      <c r="AA21">
        <v>-0.60825387189953395</v>
      </c>
      <c r="AB21">
        <v>2.4556899520041768</v>
      </c>
      <c r="AC21">
        <v>-0.24769164014500938</v>
      </c>
      <c r="AD21" s="16">
        <v>0.80618040139572367</v>
      </c>
      <c r="AE21">
        <v>-5.6385067076197108</v>
      </c>
      <c r="AF21">
        <v>4.4219989638206432</v>
      </c>
      <c r="AG21">
        <v>-5.6385067076197108</v>
      </c>
      <c r="AH21">
        <v>4.4219989638206432</v>
      </c>
    </row>
    <row r="22" spans="1:34" ht="18" thickBot="1" x14ac:dyDescent="0.25">
      <c r="A22" s="2">
        <v>45806</v>
      </c>
      <c r="B22">
        <v>72</v>
      </c>
      <c r="C22">
        <v>5218</v>
      </c>
      <c r="D22">
        <v>85</v>
      </c>
      <c r="E22">
        <v>113</v>
      </c>
      <c r="F22" s="1" t="s">
        <v>14</v>
      </c>
      <c r="G22" t="s">
        <v>12</v>
      </c>
      <c r="H22" t="s">
        <v>5</v>
      </c>
      <c r="I22">
        <v>562</v>
      </c>
      <c r="J22" s="5">
        <v>1090</v>
      </c>
      <c r="Z22" s="10" t="s">
        <v>31</v>
      </c>
      <c r="AA22" s="10">
        <v>-0.28653244872360462</v>
      </c>
      <c r="AB22" s="10">
        <v>1.6305695634161284</v>
      </c>
      <c r="AC22" s="10">
        <v>-0.17572537544691083</v>
      </c>
      <c r="AD22" s="17">
        <v>0.86177440285283324</v>
      </c>
      <c r="AE22" s="10">
        <v>-3.6266027876191558</v>
      </c>
      <c r="AF22" s="10">
        <v>3.0535378901719468</v>
      </c>
      <c r="AG22" s="10">
        <v>-3.6266027876191558</v>
      </c>
      <c r="AH22" s="10">
        <v>3.0535378901719468</v>
      </c>
    </row>
    <row r="23" spans="1:34" ht="34" x14ac:dyDescent="0.2">
      <c r="A23" s="2">
        <v>45805</v>
      </c>
      <c r="B23">
        <v>72</v>
      </c>
      <c r="C23">
        <v>6548</v>
      </c>
      <c r="D23">
        <v>78</v>
      </c>
      <c r="E23">
        <v>114</v>
      </c>
      <c r="F23" s="1" t="s">
        <v>17</v>
      </c>
      <c r="G23" t="s">
        <v>7</v>
      </c>
      <c r="H23" t="s">
        <v>11</v>
      </c>
      <c r="I23">
        <f>446+209</f>
        <v>655</v>
      </c>
      <c r="J23" s="5">
        <v>1049</v>
      </c>
      <c r="N23" s="1" t="s">
        <v>50</v>
      </c>
      <c r="O23">
        <f>180.25/5.7446</f>
        <v>31.377293458204225</v>
      </c>
    </row>
    <row r="24" spans="1:34" ht="17" x14ac:dyDescent="0.2">
      <c r="A24" s="2">
        <v>45804</v>
      </c>
      <c r="B24">
        <v>56</v>
      </c>
      <c r="C24">
        <v>2393</v>
      </c>
      <c r="D24">
        <v>76</v>
      </c>
      <c r="E24">
        <v>125</v>
      </c>
      <c r="F24" s="1" t="s">
        <v>14</v>
      </c>
      <c r="G24" t="s">
        <v>7</v>
      </c>
      <c r="H24" t="s">
        <v>13</v>
      </c>
      <c r="I24">
        <v>591</v>
      </c>
      <c r="J24" s="5">
        <v>878</v>
      </c>
      <c r="AD24" t="s">
        <v>106</v>
      </c>
    </row>
    <row r="25" spans="1:34" ht="17" x14ac:dyDescent="0.2">
      <c r="A25" s="2">
        <v>45799</v>
      </c>
      <c r="B25">
        <v>52</v>
      </c>
      <c r="C25">
        <v>3882</v>
      </c>
      <c r="D25">
        <v>76</v>
      </c>
      <c r="E25">
        <v>103</v>
      </c>
      <c r="F25" s="1" t="s">
        <v>14</v>
      </c>
      <c r="G25" t="s">
        <v>12</v>
      </c>
      <c r="H25" t="s">
        <v>5</v>
      </c>
      <c r="I25">
        <v>409</v>
      </c>
      <c r="J25" s="5">
        <v>894</v>
      </c>
    </row>
    <row r="26" spans="1:34" ht="17" x14ac:dyDescent="0.2">
      <c r="A26" s="2">
        <v>45798</v>
      </c>
      <c r="B26">
        <v>79</v>
      </c>
      <c r="C26">
        <v>3774</v>
      </c>
      <c r="D26">
        <v>82</v>
      </c>
      <c r="E26">
        <v>117</v>
      </c>
      <c r="F26" s="1" t="s">
        <v>14</v>
      </c>
      <c r="G26" t="s">
        <v>12</v>
      </c>
      <c r="H26" t="s">
        <v>11</v>
      </c>
      <c r="I26">
        <v>621</v>
      </c>
      <c r="J26" s="5">
        <v>1044</v>
      </c>
    </row>
    <row r="27" spans="1:34" ht="17" x14ac:dyDescent="0.2">
      <c r="A27" s="2">
        <v>45796</v>
      </c>
      <c r="B27">
        <v>48</v>
      </c>
      <c r="C27">
        <v>4994</v>
      </c>
      <c r="D27">
        <v>78</v>
      </c>
      <c r="E27">
        <v>119</v>
      </c>
      <c r="F27" s="1" t="s">
        <v>14</v>
      </c>
      <c r="G27" t="s">
        <v>12</v>
      </c>
      <c r="H27" t="s">
        <v>18</v>
      </c>
      <c r="I27">
        <v>389</v>
      </c>
      <c r="J27" s="5">
        <v>885</v>
      </c>
    </row>
    <row r="28" spans="1:34" ht="68" x14ac:dyDescent="0.2">
      <c r="A28" s="2">
        <v>45791</v>
      </c>
      <c r="B28">
        <v>126</v>
      </c>
      <c r="C28">
        <v>8682</v>
      </c>
      <c r="D28">
        <v>94</v>
      </c>
      <c r="E28">
        <v>139</v>
      </c>
      <c r="F28" s="1" t="s">
        <v>17</v>
      </c>
      <c r="G28" t="s">
        <v>25</v>
      </c>
      <c r="H28" t="s">
        <v>11</v>
      </c>
      <c r="I28">
        <f>347+614</f>
        <v>961</v>
      </c>
      <c r="J28" s="5">
        <v>1341</v>
      </c>
      <c r="N28" s="1" t="s">
        <v>52</v>
      </c>
      <c r="O28">
        <f>((1.645*180)/50)^2</f>
        <v>35.070084000000008</v>
      </c>
    </row>
    <row r="29" spans="1:34" ht="34" x14ac:dyDescent="0.2">
      <c r="A29" s="2">
        <v>45790</v>
      </c>
      <c r="B29">
        <v>101</v>
      </c>
      <c r="C29">
        <v>6814</v>
      </c>
      <c r="D29">
        <v>99</v>
      </c>
      <c r="E29">
        <v>143</v>
      </c>
      <c r="F29" s="1" t="s">
        <v>17</v>
      </c>
      <c r="G29" t="s">
        <v>7</v>
      </c>
      <c r="H29" t="s">
        <v>13</v>
      </c>
      <c r="I29">
        <f>157+572+137</f>
        <v>866</v>
      </c>
      <c r="J29" s="5">
        <v>1203</v>
      </c>
    </row>
    <row r="30" spans="1:34" ht="17" x14ac:dyDescent="0.2">
      <c r="A30" s="2">
        <v>45787</v>
      </c>
      <c r="B30">
        <v>65</v>
      </c>
      <c r="C30">
        <v>8287</v>
      </c>
      <c r="D30">
        <v>79</v>
      </c>
      <c r="E30">
        <v>122</v>
      </c>
      <c r="F30" s="1" t="s">
        <v>14</v>
      </c>
      <c r="G30" t="s">
        <v>25</v>
      </c>
      <c r="H30" t="s">
        <v>30</v>
      </c>
      <c r="I30">
        <v>585</v>
      </c>
      <c r="J30" s="5">
        <v>1191</v>
      </c>
      <c r="N30" t="s">
        <v>55</v>
      </c>
      <c r="O30">
        <f>18/33</f>
        <v>0.54545454545454541</v>
      </c>
    </row>
    <row r="31" spans="1:34" ht="17" x14ac:dyDescent="0.2">
      <c r="A31" s="2">
        <v>45786</v>
      </c>
      <c r="B31">
        <v>27</v>
      </c>
      <c r="C31">
        <v>11273</v>
      </c>
      <c r="D31">
        <v>90</v>
      </c>
      <c r="E31">
        <v>143</v>
      </c>
      <c r="F31" s="1" t="s">
        <v>27</v>
      </c>
      <c r="G31" t="s">
        <v>9</v>
      </c>
      <c r="H31" t="s">
        <v>19</v>
      </c>
      <c r="I31">
        <v>241</v>
      </c>
      <c r="J31" s="5">
        <v>835</v>
      </c>
      <c r="N31" t="s">
        <v>59</v>
      </c>
      <c r="O31">
        <f>SQRT((O30* (1-O30))/33)</f>
        <v>8.667841720414475E-2</v>
      </c>
    </row>
    <row r="32" spans="1:34" ht="34" x14ac:dyDescent="0.2">
      <c r="A32" s="2">
        <v>45785</v>
      </c>
      <c r="B32">
        <v>86</v>
      </c>
      <c r="C32">
        <v>8184</v>
      </c>
      <c r="D32">
        <v>97</v>
      </c>
      <c r="E32">
        <v>139</v>
      </c>
      <c r="F32" s="1" t="s">
        <v>17</v>
      </c>
      <c r="G32" t="s">
        <v>7</v>
      </c>
      <c r="H32" t="s">
        <v>5</v>
      </c>
      <c r="I32">
        <f>154+438+114</f>
        <v>706</v>
      </c>
      <c r="J32" s="5">
        <v>1107</v>
      </c>
      <c r="N32" t="s">
        <v>64</v>
      </c>
      <c r="O32">
        <f>O21*O31</f>
        <v>0.14258599630081811</v>
      </c>
    </row>
    <row r="33" spans="1:13" ht="17" x14ac:dyDescent="0.2">
      <c r="A33" s="2">
        <v>45784</v>
      </c>
      <c r="B33">
        <v>65</v>
      </c>
      <c r="C33">
        <v>3947</v>
      </c>
      <c r="D33">
        <v>76</v>
      </c>
      <c r="E33">
        <v>101</v>
      </c>
      <c r="F33" s="1" t="s">
        <v>14</v>
      </c>
      <c r="G33" t="s">
        <v>12</v>
      </c>
      <c r="H33" t="s">
        <v>11</v>
      </c>
      <c r="I33">
        <v>594</v>
      </c>
      <c r="J33" s="5">
        <v>1086</v>
      </c>
    </row>
    <row r="34" spans="1:13" ht="17" x14ac:dyDescent="0.2">
      <c r="A34" s="2">
        <v>45783</v>
      </c>
      <c r="B34">
        <v>68</v>
      </c>
      <c r="C34">
        <v>4953</v>
      </c>
      <c r="D34">
        <v>88</v>
      </c>
      <c r="E34">
        <v>120</v>
      </c>
      <c r="F34" s="1" t="s">
        <v>14</v>
      </c>
      <c r="G34" t="s">
        <v>7</v>
      </c>
      <c r="H34" t="s">
        <v>13</v>
      </c>
      <c r="I34">
        <v>507</v>
      </c>
      <c r="J34" s="5">
        <v>974</v>
      </c>
    </row>
    <row r="35" spans="1:13" x14ac:dyDescent="0.2">
      <c r="L35" t="s">
        <v>167</v>
      </c>
    </row>
    <row r="36" spans="1:13" x14ac:dyDescent="0.2">
      <c r="A36" t="s">
        <v>32</v>
      </c>
      <c r="B36">
        <f>SUM(B2:B34)</f>
        <v>2128</v>
      </c>
      <c r="C36">
        <f t="shared" ref="C36:J36" si="0">SUM(C2:C34)</f>
        <v>187363</v>
      </c>
      <c r="D36">
        <f t="shared" si="0"/>
        <v>2882</v>
      </c>
      <c r="E36">
        <f t="shared" si="0"/>
        <v>4180</v>
      </c>
      <c r="F36">
        <f t="shared" si="0"/>
        <v>0</v>
      </c>
      <c r="G36">
        <f t="shared" si="0"/>
        <v>0</v>
      </c>
      <c r="H36">
        <f t="shared" si="0"/>
        <v>0</v>
      </c>
      <c r="I36">
        <f t="shared" si="0"/>
        <v>17765</v>
      </c>
      <c r="J36">
        <f t="shared" si="0"/>
        <v>33119</v>
      </c>
      <c r="L36" t="s">
        <v>165</v>
      </c>
      <c r="M36">
        <v>33119</v>
      </c>
    </row>
    <row r="37" spans="1:13" x14ac:dyDescent="0.2">
      <c r="A37" t="s">
        <v>33</v>
      </c>
      <c r="B37">
        <f>AVERAGE(B2:B34)</f>
        <v>64.484848484848484</v>
      </c>
      <c r="C37">
        <f t="shared" ref="C37:J37" si="1">AVERAGE(C2:C34)</f>
        <v>5677.666666666667</v>
      </c>
      <c r="D37">
        <f t="shared" si="1"/>
        <v>87.333333333333329</v>
      </c>
      <c r="E37">
        <f t="shared" si="1"/>
        <v>126.66666666666667</v>
      </c>
      <c r="I37">
        <f t="shared" si="1"/>
        <v>538.33333333333337</v>
      </c>
      <c r="J37">
        <f t="shared" si="1"/>
        <v>1003.6060606060606</v>
      </c>
      <c r="L37" t="s">
        <v>166</v>
      </c>
      <c r="M37">
        <v>1003.61</v>
      </c>
    </row>
    <row r="38" spans="1:13" ht="51" x14ac:dyDescent="0.2">
      <c r="A38" t="s">
        <v>34</v>
      </c>
      <c r="B38">
        <f>_xlfn.STDEV.S(B2:B34)</f>
        <v>20.180623770279649</v>
      </c>
      <c r="C38">
        <f t="shared" ref="C38:J38" si="2">_xlfn.STDEV.S(C2:C34)</f>
        <v>1965.8571073876828</v>
      </c>
      <c r="D38">
        <f t="shared" si="2"/>
        <v>11.477332733116478</v>
      </c>
      <c r="E38">
        <f t="shared" si="2"/>
        <v>17.722984135485419</v>
      </c>
      <c r="I38">
        <f t="shared" si="2"/>
        <v>186.12271937264049</v>
      </c>
      <c r="J38">
        <f t="shared" si="2"/>
        <v>180.25137645000444</v>
      </c>
      <c r="L38" s="1" t="s">
        <v>168</v>
      </c>
      <c r="M38">
        <v>180.25</v>
      </c>
    </row>
    <row r="39" spans="1:13" x14ac:dyDescent="0.2">
      <c r="J39"/>
    </row>
    <row r="40" spans="1:13" x14ac:dyDescent="0.2">
      <c r="J40"/>
    </row>
    <row r="41" spans="1:13" x14ac:dyDescent="0.2">
      <c r="A41" t="s">
        <v>73</v>
      </c>
      <c r="J41"/>
    </row>
    <row r="42" spans="1:13" x14ac:dyDescent="0.2">
      <c r="J42"/>
    </row>
    <row r="43" spans="1:13" x14ac:dyDescent="0.2">
      <c r="J43"/>
    </row>
    <row r="44" spans="1:13" x14ac:dyDescent="0.2">
      <c r="J44"/>
    </row>
    <row r="45" spans="1:13" x14ac:dyDescent="0.2">
      <c r="J45"/>
    </row>
    <row r="46" spans="1:13" x14ac:dyDescent="0.2">
      <c r="J46"/>
    </row>
    <row r="47" spans="1:13" ht="68" x14ac:dyDescent="0.2">
      <c r="A47" t="s">
        <v>0</v>
      </c>
      <c r="B47" s="1" t="s">
        <v>1</v>
      </c>
      <c r="C47" t="s">
        <v>2</v>
      </c>
      <c r="D47" s="1" t="s">
        <v>29</v>
      </c>
      <c r="E47" s="1" t="s">
        <v>31</v>
      </c>
      <c r="F47" s="1" t="s">
        <v>15</v>
      </c>
      <c r="G47" s="1" t="s">
        <v>3</v>
      </c>
      <c r="H47" s="1" t="s">
        <v>4</v>
      </c>
      <c r="I47" s="1" t="s">
        <v>20</v>
      </c>
      <c r="J47" s="4" t="s">
        <v>16</v>
      </c>
    </row>
    <row r="48" spans="1:13" ht="34" x14ac:dyDescent="0.2">
      <c r="A48" s="2">
        <v>45866</v>
      </c>
      <c r="B48">
        <v>92</v>
      </c>
      <c r="C48">
        <v>6859</v>
      </c>
      <c r="F48" s="1" t="s">
        <v>17</v>
      </c>
      <c r="G48" t="s">
        <v>12</v>
      </c>
      <c r="H48" t="s">
        <v>18</v>
      </c>
      <c r="I48">
        <f>682+144+127</f>
        <v>953</v>
      </c>
      <c r="J48">
        <v>1352</v>
      </c>
    </row>
    <row r="49" spans="1:12" x14ac:dyDescent="0.2">
      <c r="A49" s="2">
        <v>45868</v>
      </c>
      <c r="B49">
        <v>64</v>
      </c>
      <c r="C49">
        <v>4521</v>
      </c>
      <c r="F49" t="s">
        <v>164</v>
      </c>
      <c r="G49" t="s">
        <v>12</v>
      </c>
      <c r="H49" t="s">
        <v>11</v>
      </c>
      <c r="I49">
        <v>701</v>
      </c>
      <c r="J49">
        <v>1163</v>
      </c>
      <c r="L49">
        <f>AVERAGE(J48:J54)</f>
        <v>1201</v>
      </c>
    </row>
    <row r="50" spans="1:12" x14ac:dyDescent="0.2">
      <c r="A50" s="2">
        <v>45884</v>
      </c>
      <c r="B50">
        <v>88</v>
      </c>
      <c r="C50">
        <v>9378</v>
      </c>
      <c r="F50" t="s">
        <v>164</v>
      </c>
      <c r="G50" t="s">
        <v>12</v>
      </c>
      <c r="H50" t="s">
        <v>19</v>
      </c>
      <c r="I50">
        <v>530</v>
      </c>
      <c r="J50">
        <v>1218</v>
      </c>
    </row>
    <row r="51" spans="1:12" x14ac:dyDescent="0.2">
      <c r="A51" s="2">
        <v>45888</v>
      </c>
      <c r="B51">
        <v>77</v>
      </c>
      <c r="C51">
        <v>4726</v>
      </c>
      <c r="F51" t="s">
        <v>164</v>
      </c>
      <c r="G51" t="s">
        <v>12</v>
      </c>
      <c r="H51" t="s">
        <v>13</v>
      </c>
      <c r="I51">
        <v>489</v>
      </c>
      <c r="J51">
        <v>904</v>
      </c>
    </row>
    <row r="52" spans="1:12" x14ac:dyDescent="0.2">
      <c r="A52" s="2">
        <v>45891</v>
      </c>
      <c r="B52">
        <v>86</v>
      </c>
      <c r="C52">
        <v>8290</v>
      </c>
      <c r="F52" t="s">
        <v>164</v>
      </c>
      <c r="G52" t="s">
        <v>25</v>
      </c>
      <c r="H52" t="s">
        <v>19</v>
      </c>
      <c r="I52">
        <v>584</v>
      </c>
      <c r="J52">
        <v>1265</v>
      </c>
    </row>
    <row r="53" spans="1:12" x14ac:dyDescent="0.2">
      <c r="A53" s="2">
        <v>45897</v>
      </c>
      <c r="B53">
        <v>78</v>
      </c>
      <c r="C53">
        <v>5696</v>
      </c>
      <c r="F53" t="s">
        <v>164</v>
      </c>
      <c r="G53" t="s">
        <v>25</v>
      </c>
      <c r="H53" t="s">
        <v>5</v>
      </c>
      <c r="I53">
        <v>537</v>
      </c>
      <c r="J53">
        <v>1133</v>
      </c>
    </row>
    <row r="54" spans="1:12" x14ac:dyDescent="0.2">
      <c r="A54" s="2">
        <v>45898</v>
      </c>
      <c r="B54">
        <v>96</v>
      </c>
      <c r="C54">
        <v>10466</v>
      </c>
      <c r="F54" t="s">
        <v>164</v>
      </c>
      <c r="G54" t="s">
        <v>25</v>
      </c>
      <c r="H54" t="s">
        <v>19</v>
      </c>
      <c r="I54">
        <v>626</v>
      </c>
      <c r="J54">
        <v>1372</v>
      </c>
    </row>
    <row r="55" spans="1:12" x14ac:dyDescent="0.2">
      <c r="J55"/>
    </row>
    <row r="56" spans="1:12" x14ac:dyDescent="0.2">
      <c r="J56"/>
    </row>
    <row r="57" spans="1:12" x14ac:dyDescent="0.2">
      <c r="J57"/>
    </row>
    <row r="58" spans="1:12" x14ac:dyDescent="0.2">
      <c r="J58"/>
    </row>
    <row r="59" spans="1:12" x14ac:dyDescent="0.2">
      <c r="J59"/>
    </row>
    <row r="60" spans="1:12" x14ac:dyDescent="0.2">
      <c r="J60"/>
    </row>
    <row r="61" spans="1:12" x14ac:dyDescent="0.2">
      <c r="J61"/>
    </row>
    <row r="62" spans="1:12" x14ac:dyDescent="0.2">
      <c r="J62"/>
    </row>
    <row r="63" spans="1:12" x14ac:dyDescent="0.2">
      <c r="J63"/>
    </row>
    <row r="64" spans="1:12" x14ac:dyDescent="0.2">
      <c r="J64"/>
    </row>
    <row r="65" spans="10:10" x14ac:dyDescent="0.2">
      <c r="J65"/>
    </row>
    <row r="66" spans="10:10" x14ac:dyDescent="0.2">
      <c r="J66"/>
    </row>
    <row r="67" spans="10:10" x14ac:dyDescent="0.2">
      <c r="J67"/>
    </row>
    <row r="68" spans="10:10" x14ac:dyDescent="0.2">
      <c r="J68"/>
    </row>
    <row r="69" spans="10:10" x14ac:dyDescent="0.2">
      <c r="J69"/>
    </row>
    <row r="70" spans="10:10" x14ac:dyDescent="0.2">
      <c r="J70"/>
    </row>
    <row r="71" spans="10:10" x14ac:dyDescent="0.2">
      <c r="J71"/>
    </row>
    <row r="72" spans="10:10" x14ac:dyDescent="0.2">
      <c r="J72"/>
    </row>
    <row r="73" spans="10:10" x14ac:dyDescent="0.2">
      <c r="J73"/>
    </row>
    <row r="74" spans="10:10" x14ac:dyDescent="0.2">
      <c r="J74"/>
    </row>
    <row r="75" spans="10:10" x14ac:dyDescent="0.2">
      <c r="J75"/>
    </row>
    <row r="76" spans="10:10" x14ac:dyDescent="0.2">
      <c r="J76"/>
    </row>
    <row r="77" spans="10:10" x14ac:dyDescent="0.2">
      <c r="J77"/>
    </row>
    <row r="78" spans="10:10" x14ac:dyDescent="0.2">
      <c r="J78"/>
    </row>
    <row r="79" spans="10:10" x14ac:dyDescent="0.2">
      <c r="J79"/>
    </row>
    <row r="80" spans="10:10" x14ac:dyDescent="0.2">
      <c r="J80"/>
    </row>
    <row r="81" spans="10:10" x14ac:dyDescent="0.2">
      <c r="J81"/>
    </row>
    <row r="82" spans="10:10" x14ac:dyDescent="0.2">
      <c r="J82"/>
    </row>
    <row r="83" spans="10:10" x14ac:dyDescent="0.2">
      <c r="J83"/>
    </row>
    <row r="84" spans="10:10" x14ac:dyDescent="0.2">
      <c r="J84"/>
    </row>
    <row r="85" spans="10:10" x14ac:dyDescent="0.2">
      <c r="J85"/>
    </row>
    <row r="86" spans="10:10" x14ac:dyDescent="0.2">
      <c r="J86"/>
    </row>
    <row r="87" spans="10:10" x14ac:dyDescent="0.2">
      <c r="J87"/>
    </row>
    <row r="88" spans="10:10" x14ac:dyDescent="0.2">
      <c r="J88"/>
    </row>
    <row r="89" spans="10:10" x14ac:dyDescent="0.2">
      <c r="J89"/>
    </row>
    <row r="90" spans="10:10" x14ac:dyDescent="0.2">
      <c r="J90"/>
    </row>
    <row r="91" spans="10:10" x14ac:dyDescent="0.2">
      <c r="J91"/>
    </row>
    <row r="92" spans="10:10" x14ac:dyDescent="0.2">
      <c r="J92"/>
    </row>
    <row r="93" spans="10:10" x14ac:dyDescent="0.2">
      <c r="J93"/>
    </row>
    <row r="94" spans="10:10" x14ac:dyDescent="0.2">
      <c r="J94"/>
    </row>
    <row r="95" spans="10:10" x14ac:dyDescent="0.2">
      <c r="J95"/>
    </row>
    <row r="96" spans="10:10" x14ac:dyDescent="0.2">
      <c r="J96"/>
    </row>
    <row r="97" spans="10:10" x14ac:dyDescent="0.2">
      <c r="J97"/>
    </row>
    <row r="98" spans="10:10" x14ac:dyDescent="0.2">
      <c r="J98"/>
    </row>
    <row r="99" spans="10:10" x14ac:dyDescent="0.2">
      <c r="J99"/>
    </row>
    <row r="100" spans="10:10" x14ac:dyDescent="0.2">
      <c r="J100"/>
    </row>
    <row r="101" spans="10:10" x14ac:dyDescent="0.2">
      <c r="J101"/>
    </row>
    <row r="102" spans="10:10" x14ac:dyDescent="0.2">
      <c r="J102"/>
    </row>
    <row r="103" spans="10:10" x14ac:dyDescent="0.2">
      <c r="J103"/>
    </row>
    <row r="104" spans="10:10" x14ac:dyDescent="0.2">
      <c r="J104"/>
    </row>
    <row r="105" spans="10:10" x14ac:dyDescent="0.2">
      <c r="J105"/>
    </row>
    <row r="106" spans="10:10" x14ac:dyDescent="0.2">
      <c r="J106"/>
    </row>
    <row r="107" spans="10:10" x14ac:dyDescent="0.2">
      <c r="J107"/>
    </row>
    <row r="108" spans="10:10" x14ac:dyDescent="0.2">
      <c r="J108"/>
    </row>
    <row r="109" spans="10:10" x14ac:dyDescent="0.2">
      <c r="J109"/>
    </row>
    <row r="110" spans="10:10" x14ac:dyDescent="0.2">
      <c r="J110"/>
    </row>
    <row r="111" spans="10:10" x14ac:dyDescent="0.2">
      <c r="J111"/>
    </row>
    <row r="112" spans="10:10" x14ac:dyDescent="0.2">
      <c r="J112"/>
    </row>
    <row r="113" spans="10:10" x14ac:dyDescent="0.2">
      <c r="J113"/>
    </row>
    <row r="114" spans="10:10" x14ac:dyDescent="0.2">
      <c r="J114"/>
    </row>
    <row r="115" spans="10:10" x14ac:dyDescent="0.2">
      <c r="J115"/>
    </row>
    <row r="116" spans="10:10" x14ac:dyDescent="0.2">
      <c r="J116"/>
    </row>
    <row r="117" spans="10:10" x14ac:dyDescent="0.2">
      <c r="J117"/>
    </row>
    <row r="118" spans="10:10" x14ac:dyDescent="0.2">
      <c r="J118"/>
    </row>
    <row r="119" spans="10:10" x14ac:dyDescent="0.2">
      <c r="J119"/>
    </row>
    <row r="120" spans="10:10" x14ac:dyDescent="0.2">
      <c r="J120"/>
    </row>
    <row r="121" spans="10:10" x14ac:dyDescent="0.2">
      <c r="J121"/>
    </row>
    <row r="122" spans="10:10" x14ac:dyDescent="0.2">
      <c r="J122"/>
    </row>
    <row r="123" spans="10:10" x14ac:dyDescent="0.2">
      <c r="J123"/>
    </row>
    <row r="124" spans="10:10" x14ac:dyDescent="0.2">
      <c r="J124"/>
    </row>
    <row r="125" spans="10:10" x14ac:dyDescent="0.2">
      <c r="J125"/>
    </row>
    <row r="126" spans="10:10" x14ac:dyDescent="0.2">
      <c r="J126"/>
    </row>
    <row r="127" spans="10:10" x14ac:dyDescent="0.2">
      <c r="J127"/>
    </row>
    <row r="128" spans="10:10" x14ac:dyDescent="0.2">
      <c r="J128"/>
    </row>
    <row r="129" spans="10:10" x14ac:dyDescent="0.2">
      <c r="J129"/>
    </row>
    <row r="130" spans="10:10" x14ac:dyDescent="0.2">
      <c r="J130"/>
    </row>
    <row r="131" spans="10:10" x14ac:dyDescent="0.2">
      <c r="J131"/>
    </row>
    <row r="132" spans="10:10" x14ac:dyDescent="0.2">
      <c r="J132"/>
    </row>
    <row r="133" spans="10:10" x14ac:dyDescent="0.2">
      <c r="J133"/>
    </row>
    <row r="134" spans="10:10" x14ac:dyDescent="0.2">
      <c r="J134"/>
    </row>
    <row r="135" spans="10:10" x14ac:dyDescent="0.2">
      <c r="J135"/>
    </row>
    <row r="136" spans="10:10" x14ac:dyDescent="0.2">
      <c r="J136"/>
    </row>
    <row r="137" spans="10:10" x14ac:dyDescent="0.2">
      <c r="J137"/>
    </row>
    <row r="138" spans="10:10" x14ac:dyDescent="0.2">
      <c r="J138"/>
    </row>
    <row r="139" spans="10:10" x14ac:dyDescent="0.2">
      <c r="J139"/>
    </row>
    <row r="140" spans="10:10" x14ac:dyDescent="0.2">
      <c r="J140"/>
    </row>
    <row r="141" spans="10:10" x14ac:dyDescent="0.2">
      <c r="J141"/>
    </row>
    <row r="142" spans="10:10" x14ac:dyDescent="0.2">
      <c r="J142"/>
    </row>
    <row r="143" spans="10:10" x14ac:dyDescent="0.2">
      <c r="J143"/>
    </row>
    <row r="144" spans="10:10" x14ac:dyDescent="0.2">
      <c r="J144"/>
    </row>
    <row r="145" spans="10:10" x14ac:dyDescent="0.2">
      <c r="J145"/>
    </row>
    <row r="146" spans="10:10" x14ac:dyDescent="0.2">
      <c r="J146"/>
    </row>
    <row r="147" spans="10:10" x14ac:dyDescent="0.2">
      <c r="J147"/>
    </row>
    <row r="148" spans="10:10" x14ac:dyDescent="0.2">
      <c r="J148"/>
    </row>
    <row r="149" spans="10:10" x14ac:dyDescent="0.2">
      <c r="J149"/>
    </row>
    <row r="150" spans="10:10" x14ac:dyDescent="0.2">
      <c r="J150"/>
    </row>
    <row r="151" spans="10:10" x14ac:dyDescent="0.2">
      <c r="J151"/>
    </row>
    <row r="152" spans="10:10" x14ac:dyDescent="0.2">
      <c r="J152"/>
    </row>
    <row r="153" spans="10:10" x14ac:dyDescent="0.2">
      <c r="J153"/>
    </row>
    <row r="154" spans="10:10" x14ac:dyDescent="0.2">
      <c r="J154"/>
    </row>
    <row r="155" spans="10:10" x14ac:dyDescent="0.2">
      <c r="J155"/>
    </row>
    <row r="156" spans="10:10" x14ac:dyDescent="0.2">
      <c r="J156"/>
    </row>
    <row r="157" spans="10:10" x14ac:dyDescent="0.2">
      <c r="J157"/>
    </row>
    <row r="158" spans="10:10" x14ac:dyDescent="0.2">
      <c r="J158"/>
    </row>
    <row r="159" spans="10:10" x14ac:dyDescent="0.2">
      <c r="J159"/>
    </row>
    <row r="160" spans="10:10" x14ac:dyDescent="0.2">
      <c r="J160"/>
    </row>
    <row r="161" spans="10:10" x14ac:dyDescent="0.2">
      <c r="J161"/>
    </row>
    <row r="162" spans="10:10" x14ac:dyDescent="0.2">
      <c r="J162"/>
    </row>
    <row r="163" spans="10:10" x14ac:dyDescent="0.2">
      <c r="J163"/>
    </row>
    <row r="164" spans="10:10" x14ac:dyDescent="0.2">
      <c r="J164"/>
    </row>
    <row r="165" spans="10:10" x14ac:dyDescent="0.2">
      <c r="J165"/>
    </row>
    <row r="166" spans="10:10" x14ac:dyDescent="0.2">
      <c r="J166"/>
    </row>
    <row r="167" spans="10:10" x14ac:dyDescent="0.2">
      <c r="J167"/>
    </row>
    <row r="168" spans="10:10" x14ac:dyDescent="0.2">
      <c r="J168"/>
    </row>
    <row r="169" spans="10:10" x14ac:dyDescent="0.2">
      <c r="J169"/>
    </row>
    <row r="170" spans="10:10" x14ac:dyDescent="0.2">
      <c r="J170"/>
    </row>
    <row r="171" spans="10:10" x14ac:dyDescent="0.2">
      <c r="J171"/>
    </row>
    <row r="172" spans="10:10" x14ac:dyDescent="0.2">
      <c r="J172"/>
    </row>
    <row r="173" spans="10:10" x14ac:dyDescent="0.2">
      <c r="J173"/>
    </row>
    <row r="174" spans="10:10" x14ac:dyDescent="0.2">
      <c r="J174"/>
    </row>
    <row r="175" spans="10:10" x14ac:dyDescent="0.2">
      <c r="J175"/>
    </row>
    <row r="176" spans="10:10" x14ac:dyDescent="0.2">
      <c r="J176"/>
    </row>
    <row r="177" spans="10:10" x14ac:dyDescent="0.2">
      <c r="J177"/>
    </row>
    <row r="178" spans="10:10" x14ac:dyDescent="0.2">
      <c r="J178"/>
    </row>
    <row r="179" spans="10:10" x14ac:dyDescent="0.2">
      <c r="J179"/>
    </row>
    <row r="180" spans="10:10" x14ac:dyDescent="0.2">
      <c r="J180"/>
    </row>
    <row r="181" spans="10:10" x14ac:dyDescent="0.2">
      <c r="J181"/>
    </row>
    <row r="182" spans="10:10" x14ac:dyDescent="0.2">
      <c r="J182"/>
    </row>
    <row r="183" spans="10:10" x14ac:dyDescent="0.2">
      <c r="J183"/>
    </row>
    <row r="184" spans="10:10" x14ac:dyDescent="0.2">
      <c r="J184"/>
    </row>
    <row r="185" spans="10:10" x14ac:dyDescent="0.2">
      <c r="J185"/>
    </row>
    <row r="186" spans="10:10" x14ac:dyDescent="0.2">
      <c r="J186"/>
    </row>
    <row r="187" spans="10:10" x14ac:dyDescent="0.2">
      <c r="J187"/>
    </row>
    <row r="188" spans="10:10" x14ac:dyDescent="0.2">
      <c r="J188"/>
    </row>
    <row r="189" spans="10:10" x14ac:dyDescent="0.2">
      <c r="J189"/>
    </row>
    <row r="190" spans="10:10" x14ac:dyDescent="0.2">
      <c r="J190"/>
    </row>
    <row r="191" spans="10:10" x14ac:dyDescent="0.2">
      <c r="J191"/>
    </row>
    <row r="192" spans="10:10" x14ac:dyDescent="0.2">
      <c r="J192"/>
    </row>
    <row r="193" spans="10:10" x14ac:dyDescent="0.2">
      <c r="J193"/>
    </row>
    <row r="194" spans="10:10" x14ac:dyDescent="0.2">
      <c r="J194"/>
    </row>
    <row r="195" spans="10:10" x14ac:dyDescent="0.2">
      <c r="J195"/>
    </row>
    <row r="196" spans="10:10" x14ac:dyDescent="0.2">
      <c r="J196"/>
    </row>
    <row r="197" spans="10:10" x14ac:dyDescent="0.2">
      <c r="J197"/>
    </row>
    <row r="198" spans="10:10" x14ac:dyDescent="0.2">
      <c r="J198"/>
    </row>
    <row r="199" spans="10:10" x14ac:dyDescent="0.2">
      <c r="J199"/>
    </row>
    <row r="200" spans="10:10" x14ac:dyDescent="0.2">
      <c r="J200"/>
    </row>
    <row r="201" spans="10:10" x14ac:dyDescent="0.2">
      <c r="J201"/>
    </row>
    <row r="202" spans="10:10" x14ac:dyDescent="0.2">
      <c r="J202"/>
    </row>
    <row r="203" spans="10:10" x14ac:dyDescent="0.2">
      <c r="J203"/>
    </row>
    <row r="204" spans="10:10" x14ac:dyDescent="0.2">
      <c r="J204"/>
    </row>
    <row r="205" spans="10:10" x14ac:dyDescent="0.2">
      <c r="J205"/>
    </row>
    <row r="206" spans="10:10" x14ac:dyDescent="0.2">
      <c r="J206"/>
    </row>
    <row r="207" spans="10:10" x14ac:dyDescent="0.2">
      <c r="J207"/>
    </row>
    <row r="208" spans="10:10" x14ac:dyDescent="0.2">
      <c r="J208"/>
    </row>
    <row r="209" spans="10:10" x14ac:dyDescent="0.2">
      <c r="J209"/>
    </row>
    <row r="210" spans="10:10" x14ac:dyDescent="0.2">
      <c r="J210"/>
    </row>
    <row r="211" spans="10:10" x14ac:dyDescent="0.2">
      <c r="J211"/>
    </row>
    <row r="212" spans="10:10" x14ac:dyDescent="0.2">
      <c r="J212"/>
    </row>
    <row r="213" spans="10:10" x14ac:dyDescent="0.2">
      <c r="J213"/>
    </row>
    <row r="214" spans="10:10" x14ac:dyDescent="0.2">
      <c r="J214"/>
    </row>
    <row r="215" spans="10:10" x14ac:dyDescent="0.2">
      <c r="J215"/>
    </row>
    <row r="216" spans="10:10" x14ac:dyDescent="0.2">
      <c r="J216"/>
    </row>
    <row r="217" spans="10:10" x14ac:dyDescent="0.2">
      <c r="J217"/>
    </row>
    <row r="218" spans="10:10" x14ac:dyDescent="0.2">
      <c r="J218"/>
    </row>
    <row r="219" spans="10:10" x14ac:dyDescent="0.2">
      <c r="J219"/>
    </row>
    <row r="220" spans="10:10" x14ac:dyDescent="0.2">
      <c r="J220"/>
    </row>
    <row r="221" spans="10:10" x14ac:dyDescent="0.2">
      <c r="J221"/>
    </row>
    <row r="222" spans="10:10" x14ac:dyDescent="0.2">
      <c r="J222"/>
    </row>
    <row r="223" spans="10:10" x14ac:dyDescent="0.2">
      <c r="J223"/>
    </row>
    <row r="224" spans="10:10" x14ac:dyDescent="0.2">
      <c r="J224"/>
    </row>
    <row r="225" spans="10:10" x14ac:dyDescent="0.2">
      <c r="J225"/>
    </row>
    <row r="226" spans="10:10" x14ac:dyDescent="0.2">
      <c r="J226"/>
    </row>
    <row r="227" spans="10:10" x14ac:dyDescent="0.2">
      <c r="J227"/>
    </row>
    <row r="228" spans="10:10" x14ac:dyDescent="0.2">
      <c r="J228"/>
    </row>
    <row r="229" spans="10:10" x14ac:dyDescent="0.2">
      <c r="J229"/>
    </row>
    <row r="230" spans="10:10" x14ac:dyDescent="0.2">
      <c r="J230"/>
    </row>
    <row r="231" spans="10:10" x14ac:dyDescent="0.2">
      <c r="J231"/>
    </row>
    <row r="232" spans="10:10" x14ac:dyDescent="0.2">
      <c r="J232"/>
    </row>
    <row r="233" spans="10:10" x14ac:dyDescent="0.2">
      <c r="J233"/>
    </row>
    <row r="234" spans="10:10" x14ac:dyDescent="0.2">
      <c r="J234"/>
    </row>
    <row r="235" spans="10:10" x14ac:dyDescent="0.2">
      <c r="J235"/>
    </row>
    <row r="236" spans="10:10" x14ac:dyDescent="0.2">
      <c r="J236"/>
    </row>
    <row r="237" spans="10:10" x14ac:dyDescent="0.2">
      <c r="J237"/>
    </row>
    <row r="238" spans="10:10" x14ac:dyDescent="0.2">
      <c r="J238"/>
    </row>
    <row r="239" spans="10:10" x14ac:dyDescent="0.2">
      <c r="J239"/>
    </row>
    <row r="240" spans="10:10" x14ac:dyDescent="0.2">
      <c r="J240"/>
    </row>
    <row r="241" spans="10:10" x14ac:dyDescent="0.2">
      <c r="J241"/>
    </row>
    <row r="242" spans="10:10" x14ac:dyDescent="0.2">
      <c r="J242"/>
    </row>
    <row r="243" spans="10:10" x14ac:dyDescent="0.2">
      <c r="J243"/>
    </row>
    <row r="244" spans="10:10" x14ac:dyDescent="0.2">
      <c r="J244"/>
    </row>
    <row r="245" spans="10:10" x14ac:dyDescent="0.2">
      <c r="J245"/>
    </row>
    <row r="246" spans="10:10" x14ac:dyDescent="0.2">
      <c r="J246"/>
    </row>
    <row r="247" spans="10:10" x14ac:dyDescent="0.2">
      <c r="J247"/>
    </row>
    <row r="248" spans="10:10" x14ac:dyDescent="0.2">
      <c r="J248"/>
    </row>
    <row r="249" spans="10:10" x14ac:dyDescent="0.2">
      <c r="J249"/>
    </row>
    <row r="250" spans="10:10" x14ac:dyDescent="0.2">
      <c r="J250"/>
    </row>
    <row r="251" spans="10:10" x14ac:dyDescent="0.2">
      <c r="J251"/>
    </row>
    <row r="252" spans="10:10" x14ac:dyDescent="0.2">
      <c r="J252"/>
    </row>
    <row r="253" spans="10:10" x14ac:dyDescent="0.2">
      <c r="J253"/>
    </row>
    <row r="254" spans="10:10" x14ac:dyDescent="0.2">
      <c r="J254"/>
    </row>
    <row r="255" spans="10:10" x14ac:dyDescent="0.2">
      <c r="J255"/>
    </row>
    <row r="256" spans="10:10" x14ac:dyDescent="0.2">
      <c r="J256"/>
    </row>
    <row r="257" spans="10:10" x14ac:dyDescent="0.2">
      <c r="J257"/>
    </row>
    <row r="258" spans="10:10" x14ac:dyDescent="0.2">
      <c r="J258"/>
    </row>
    <row r="259" spans="10:10" x14ac:dyDescent="0.2">
      <c r="J259"/>
    </row>
    <row r="260" spans="10:10" x14ac:dyDescent="0.2">
      <c r="J260"/>
    </row>
    <row r="261" spans="10:10" x14ac:dyDescent="0.2">
      <c r="J261"/>
    </row>
    <row r="262" spans="10:10" x14ac:dyDescent="0.2">
      <c r="J262"/>
    </row>
    <row r="263" spans="10:10" x14ac:dyDescent="0.2">
      <c r="J263"/>
    </row>
    <row r="264" spans="10:10" x14ac:dyDescent="0.2">
      <c r="J264"/>
    </row>
    <row r="265" spans="10:10" x14ac:dyDescent="0.2">
      <c r="J265"/>
    </row>
    <row r="266" spans="10:10" x14ac:dyDescent="0.2">
      <c r="J266"/>
    </row>
    <row r="267" spans="10:10" x14ac:dyDescent="0.2">
      <c r="J267"/>
    </row>
    <row r="268" spans="10:10" x14ac:dyDescent="0.2">
      <c r="J268"/>
    </row>
    <row r="269" spans="10:10" x14ac:dyDescent="0.2">
      <c r="J269"/>
    </row>
    <row r="270" spans="10:10" x14ac:dyDescent="0.2">
      <c r="J270"/>
    </row>
    <row r="271" spans="10:10" x14ac:dyDescent="0.2">
      <c r="J271"/>
    </row>
    <row r="272" spans="10:10" x14ac:dyDescent="0.2">
      <c r="J272"/>
    </row>
    <row r="273" spans="10:10" x14ac:dyDescent="0.2">
      <c r="J273"/>
    </row>
    <row r="274" spans="10:10" x14ac:dyDescent="0.2">
      <c r="J274"/>
    </row>
    <row r="275" spans="10:10" x14ac:dyDescent="0.2">
      <c r="J275"/>
    </row>
    <row r="276" spans="10:10" x14ac:dyDescent="0.2">
      <c r="J276"/>
    </row>
    <row r="277" spans="10:10" x14ac:dyDescent="0.2">
      <c r="J277"/>
    </row>
    <row r="278" spans="10:10" x14ac:dyDescent="0.2">
      <c r="J278"/>
    </row>
    <row r="279" spans="10:10" x14ac:dyDescent="0.2">
      <c r="J279"/>
    </row>
    <row r="280" spans="10:10" x14ac:dyDescent="0.2">
      <c r="J280"/>
    </row>
    <row r="281" spans="10:10" x14ac:dyDescent="0.2">
      <c r="J281"/>
    </row>
    <row r="282" spans="10:10" x14ac:dyDescent="0.2">
      <c r="J282"/>
    </row>
    <row r="283" spans="10:10" x14ac:dyDescent="0.2">
      <c r="J283"/>
    </row>
    <row r="284" spans="10:10" x14ac:dyDescent="0.2">
      <c r="J284"/>
    </row>
    <row r="285" spans="10:10" x14ac:dyDescent="0.2">
      <c r="J285"/>
    </row>
    <row r="286" spans="10:10" x14ac:dyDescent="0.2">
      <c r="J286"/>
    </row>
    <row r="287" spans="10:10" x14ac:dyDescent="0.2">
      <c r="J287"/>
    </row>
    <row r="288" spans="10:10" x14ac:dyDescent="0.2">
      <c r="J288"/>
    </row>
    <row r="289" spans="10:10" x14ac:dyDescent="0.2">
      <c r="J289"/>
    </row>
    <row r="290" spans="10:10" x14ac:dyDescent="0.2">
      <c r="J290"/>
    </row>
    <row r="291" spans="10:10" x14ac:dyDescent="0.2">
      <c r="J291"/>
    </row>
    <row r="292" spans="10:10" x14ac:dyDescent="0.2">
      <c r="J292"/>
    </row>
    <row r="293" spans="10:10" x14ac:dyDescent="0.2">
      <c r="J293"/>
    </row>
    <row r="294" spans="10:10" x14ac:dyDescent="0.2">
      <c r="J294"/>
    </row>
    <row r="295" spans="10:10" x14ac:dyDescent="0.2">
      <c r="J295"/>
    </row>
    <row r="296" spans="10:10" x14ac:dyDescent="0.2">
      <c r="J296"/>
    </row>
    <row r="297" spans="10:10" x14ac:dyDescent="0.2">
      <c r="J297"/>
    </row>
    <row r="298" spans="10:10" x14ac:dyDescent="0.2">
      <c r="J298"/>
    </row>
    <row r="299" spans="10:10" x14ac:dyDescent="0.2">
      <c r="J299"/>
    </row>
    <row r="300" spans="10:10" x14ac:dyDescent="0.2">
      <c r="J300"/>
    </row>
    <row r="301" spans="10:10" x14ac:dyDescent="0.2">
      <c r="J301"/>
    </row>
    <row r="302" spans="10:10" x14ac:dyDescent="0.2">
      <c r="J302"/>
    </row>
    <row r="303" spans="10:10" x14ac:dyDescent="0.2">
      <c r="J303"/>
    </row>
    <row r="304" spans="10:10" x14ac:dyDescent="0.2">
      <c r="J304"/>
    </row>
    <row r="305" spans="10:10" x14ac:dyDescent="0.2">
      <c r="J305"/>
    </row>
    <row r="306" spans="10:10" x14ac:dyDescent="0.2">
      <c r="J306"/>
    </row>
    <row r="307" spans="10:10" x14ac:dyDescent="0.2">
      <c r="J307"/>
    </row>
    <row r="308" spans="10:10" x14ac:dyDescent="0.2">
      <c r="J308"/>
    </row>
    <row r="309" spans="10:10" x14ac:dyDescent="0.2">
      <c r="J309"/>
    </row>
    <row r="310" spans="10:10" x14ac:dyDescent="0.2">
      <c r="J310"/>
    </row>
    <row r="311" spans="10:10" x14ac:dyDescent="0.2">
      <c r="J311"/>
    </row>
    <row r="312" spans="10:10" x14ac:dyDescent="0.2">
      <c r="J312"/>
    </row>
    <row r="313" spans="10:10" x14ac:dyDescent="0.2">
      <c r="J313"/>
    </row>
    <row r="314" spans="10:10" x14ac:dyDescent="0.2">
      <c r="J314"/>
    </row>
    <row r="315" spans="10:10" x14ac:dyDescent="0.2">
      <c r="J315"/>
    </row>
    <row r="316" spans="10:10" x14ac:dyDescent="0.2">
      <c r="J316"/>
    </row>
    <row r="317" spans="10:10" x14ac:dyDescent="0.2">
      <c r="J317"/>
    </row>
    <row r="318" spans="10:10" x14ac:dyDescent="0.2">
      <c r="J318"/>
    </row>
    <row r="319" spans="10:10" x14ac:dyDescent="0.2">
      <c r="J319"/>
    </row>
    <row r="320" spans="10:10" x14ac:dyDescent="0.2">
      <c r="J320"/>
    </row>
    <row r="321" spans="10:10" x14ac:dyDescent="0.2">
      <c r="J321"/>
    </row>
    <row r="322" spans="10:10" x14ac:dyDescent="0.2">
      <c r="J322"/>
    </row>
    <row r="323" spans="10:10" x14ac:dyDescent="0.2">
      <c r="J323"/>
    </row>
    <row r="324" spans="10:10" x14ac:dyDescent="0.2">
      <c r="J324"/>
    </row>
    <row r="325" spans="10:10" x14ac:dyDescent="0.2">
      <c r="J325"/>
    </row>
    <row r="326" spans="10:10" x14ac:dyDescent="0.2">
      <c r="J326"/>
    </row>
    <row r="327" spans="10:10" x14ac:dyDescent="0.2">
      <c r="J327"/>
    </row>
    <row r="328" spans="10:10" x14ac:dyDescent="0.2">
      <c r="J328"/>
    </row>
    <row r="329" spans="10:10" x14ac:dyDescent="0.2">
      <c r="J329"/>
    </row>
    <row r="330" spans="10:10" x14ac:dyDescent="0.2">
      <c r="J330"/>
    </row>
    <row r="331" spans="10:10" x14ac:dyDescent="0.2">
      <c r="J331"/>
    </row>
    <row r="332" spans="10:10" x14ac:dyDescent="0.2">
      <c r="J332"/>
    </row>
    <row r="333" spans="10:10" x14ac:dyDescent="0.2">
      <c r="J333"/>
    </row>
    <row r="334" spans="10:10" x14ac:dyDescent="0.2">
      <c r="J334"/>
    </row>
    <row r="335" spans="10:10" x14ac:dyDescent="0.2">
      <c r="J335"/>
    </row>
    <row r="336" spans="10:10" x14ac:dyDescent="0.2">
      <c r="J336"/>
    </row>
    <row r="337" spans="10:10" x14ac:dyDescent="0.2">
      <c r="J337"/>
    </row>
    <row r="338" spans="10:10" x14ac:dyDescent="0.2">
      <c r="J338"/>
    </row>
    <row r="339" spans="10:10" x14ac:dyDescent="0.2">
      <c r="J339"/>
    </row>
    <row r="340" spans="10:10" x14ac:dyDescent="0.2">
      <c r="J340"/>
    </row>
    <row r="341" spans="10:10" x14ac:dyDescent="0.2">
      <c r="J341"/>
    </row>
    <row r="342" spans="10:10" x14ac:dyDescent="0.2">
      <c r="J342"/>
    </row>
    <row r="343" spans="10:10" x14ac:dyDescent="0.2">
      <c r="J343"/>
    </row>
    <row r="344" spans="10:10" x14ac:dyDescent="0.2">
      <c r="J344"/>
    </row>
    <row r="345" spans="10:10" x14ac:dyDescent="0.2">
      <c r="J345"/>
    </row>
    <row r="346" spans="10:10" x14ac:dyDescent="0.2">
      <c r="J346"/>
    </row>
    <row r="347" spans="10:10" x14ac:dyDescent="0.2">
      <c r="J347"/>
    </row>
    <row r="348" spans="10:10" x14ac:dyDescent="0.2">
      <c r="J348"/>
    </row>
    <row r="349" spans="10:10" x14ac:dyDescent="0.2">
      <c r="J349"/>
    </row>
    <row r="350" spans="10:10" x14ac:dyDescent="0.2">
      <c r="J350"/>
    </row>
    <row r="351" spans="10:10" x14ac:dyDescent="0.2">
      <c r="J351"/>
    </row>
    <row r="352" spans="10:10" x14ac:dyDescent="0.2">
      <c r="J352"/>
    </row>
    <row r="353" spans="10:10" x14ac:dyDescent="0.2">
      <c r="J353"/>
    </row>
    <row r="354" spans="10:10" x14ac:dyDescent="0.2">
      <c r="J354"/>
    </row>
    <row r="355" spans="10:10" x14ac:dyDescent="0.2">
      <c r="J355"/>
    </row>
    <row r="356" spans="10:10" x14ac:dyDescent="0.2">
      <c r="J356"/>
    </row>
    <row r="357" spans="10:10" x14ac:dyDescent="0.2">
      <c r="J357"/>
    </row>
    <row r="358" spans="10:10" x14ac:dyDescent="0.2">
      <c r="J358"/>
    </row>
    <row r="359" spans="10:10" x14ac:dyDescent="0.2">
      <c r="J359"/>
    </row>
    <row r="360" spans="10:10" x14ac:dyDescent="0.2">
      <c r="J360"/>
    </row>
    <row r="361" spans="10:10" x14ac:dyDescent="0.2">
      <c r="J361"/>
    </row>
    <row r="362" spans="10:10" x14ac:dyDescent="0.2">
      <c r="J362"/>
    </row>
    <row r="363" spans="10:10" x14ac:dyDescent="0.2">
      <c r="J363"/>
    </row>
    <row r="364" spans="10:10" x14ac:dyDescent="0.2">
      <c r="J364"/>
    </row>
    <row r="365" spans="10:10" x14ac:dyDescent="0.2">
      <c r="J365"/>
    </row>
    <row r="366" spans="10:10" x14ac:dyDescent="0.2">
      <c r="J366"/>
    </row>
    <row r="367" spans="10:10" x14ac:dyDescent="0.2">
      <c r="J367"/>
    </row>
    <row r="368" spans="10:10" x14ac:dyDescent="0.2">
      <c r="J368"/>
    </row>
    <row r="369" spans="10:10" x14ac:dyDescent="0.2">
      <c r="J369"/>
    </row>
    <row r="370" spans="10:10" x14ac:dyDescent="0.2">
      <c r="J370"/>
    </row>
    <row r="371" spans="10:10" x14ac:dyDescent="0.2">
      <c r="J371"/>
    </row>
    <row r="372" spans="10:10" x14ac:dyDescent="0.2">
      <c r="J372"/>
    </row>
    <row r="373" spans="10:10" x14ac:dyDescent="0.2">
      <c r="J373"/>
    </row>
    <row r="374" spans="10:10" x14ac:dyDescent="0.2">
      <c r="J374"/>
    </row>
    <row r="375" spans="10:10" x14ac:dyDescent="0.2">
      <c r="J375"/>
    </row>
    <row r="376" spans="10:10" x14ac:dyDescent="0.2">
      <c r="J376"/>
    </row>
    <row r="377" spans="10:10" x14ac:dyDescent="0.2">
      <c r="J377"/>
    </row>
    <row r="378" spans="10:10" x14ac:dyDescent="0.2">
      <c r="J378"/>
    </row>
    <row r="379" spans="10:10" x14ac:dyDescent="0.2">
      <c r="J379"/>
    </row>
    <row r="380" spans="10:10" x14ac:dyDescent="0.2">
      <c r="J380"/>
    </row>
    <row r="381" spans="10:10" x14ac:dyDescent="0.2">
      <c r="J381"/>
    </row>
    <row r="382" spans="10:10" x14ac:dyDescent="0.2">
      <c r="J382"/>
    </row>
    <row r="383" spans="10:10" x14ac:dyDescent="0.2">
      <c r="J383"/>
    </row>
    <row r="384" spans="10:10" x14ac:dyDescent="0.2">
      <c r="J384"/>
    </row>
    <row r="385" spans="10:10" x14ac:dyDescent="0.2">
      <c r="J385"/>
    </row>
    <row r="386" spans="10:10" x14ac:dyDescent="0.2">
      <c r="J386"/>
    </row>
    <row r="387" spans="10:10" x14ac:dyDescent="0.2">
      <c r="J387"/>
    </row>
    <row r="388" spans="10:10" x14ac:dyDescent="0.2">
      <c r="J388"/>
    </row>
    <row r="389" spans="10:10" x14ac:dyDescent="0.2">
      <c r="J389"/>
    </row>
    <row r="390" spans="10:10" x14ac:dyDescent="0.2">
      <c r="J390"/>
    </row>
    <row r="391" spans="10:10" x14ac:dyDescent="0.2">
      <c r="J391"/>
    </row>
    <row r="392" spans="10:10" x14ac:dyDescent="0.2">
      <c r="J392"/>
    </row>
    <row r="393" spans="10:10" x14ac:dyDescent="0.2">
      <c r="J393"/>
    </row>
    <row r="394" spans="10:10" x14ac:dyDescent="0.2">
      <c r="J394"/>
    </row>
    <row r="395" spans="10:10" x14ac:dyDescent="0.2">
      <c r="J395"/>
    </row>
    <row r="396" spans="10:10" x14ac:dyDescent="0.2">
      <c r="J396"/>
    </row>
    <row r="397" spans="10:10" x14ac:dyDescent="0.2">
      <c r="J397"/>
    </row>
    <row r="398" spans="10:10" x14ac:dyDescent="0.2">
      <c r="J398"/>
    </row>
    <row r="399" spans="10:10" x14ac:dyDescent="0.2">
      <c r="J399"/>
    </row>
    <row r="400" spans="10:10" x14ac:dyDescent="0.2">
      <c r="J400"/>
    </row>
    <row r="401" spans="10:10" x14ac:dyDescent="0.2">
      <c r="J401"/>
    </row>
    <row r="402" spans="10:10" x14ac:dyDescent="0.2">
      <c r="J402"/>
    </row>
    <row r="403" spans="10:10" x14ac:dyDescent="0.2">
      <c r="J403"/>
    </row>
    <row r="404" spans="10:10" x14ac:dyDescent="0.2">
      <c r="J404"/>
    </row>
    <row r="405" spans="10:10" x14ac:dyDescent="0.2">
      <c r="J405"/>
    </row>
    <row r="406" spans="10:10" x14ac:dyDescent="0.2">
      <c r="J406"/>
    </row>
    <row r="407" spans="10:10" x14ac:dyDescent="0.2">
      <c r="J407"/>
    </row>
    <row r="408" spans="10:10" x14ac:dyDescent="0.2">
      <c r="J408"/>
    </row>
    <row r="409" spans="10:10" x14ac:dyDescent="0.2">
      <c r="J409"/>
    </row>
    <row r="410" spans="10:10" x14ac:dyDescent="0.2">
      <c r="J410"/>
    </row>
    <row r="411" spans="10:10" x14ac:dyDescent="0.2">
      <c r="J411"/>
    </row>
    <row r="412" spans="10:10" x14ac:dyDescent="0.2">
      <c r="J412"/>
    </row>
    <row r="413" spans="10:10" x14ac:dyDescent="0.2">
      <c r="J413"/>
    </row>
    <row r="414" spans="10:10" x14ac:dyDescent="0.2">
      <c r="J414"/>
    </row>
    <row r="415" spans="10:10" x14ac:dyDescent="0.2">
      <c r="J415"/>
    </row>
    <row r="416" spans="10:10" x14ac:dyDescent="0.2">
      <c r="J416"/>
    </row>
    <row r="417" spans="10:10" x14ac:dyDescent="0.2">
      <c r="J417"/>
    </row>
    <row r="418" spans="10:10" x14ac:dyDescent="0.2">
      <c r="J418"/>
    </row>
    <row r="419" spans="10:10" x14ac:dyDescent="0.2">
      <c r="J419"/>
    </row>
    <row r="420" spans="10:10" x14ac:dyDescent="0.2">
      <c r="J420"/>
    </row>
    <row r="421" spans="10:10" x14ac:dyDescent="0.2">
      <c r="J421"/>
    </row>
    <row r="422" spans="10:10" x14ac:dyDescent="0.2">
      <c r="J422"/>
    </row>
    <row r="423" spans="10:10" x14ac:dyDescent="0.2">
      <c r="J423"/>
    </row>
    <row r="424" spans="10:10" x14ac:dyDescent="0.2">
      <c r="J424"/>
    </row>
    <row r="425" spans="10:10" x14ac:dyDescent="0.2">
      <c r="J425"/>
    </row>
    <row r="426" spans="10:10" x14ac:dyDescent="0.2">
      <c r="J426"/>
    </row>
    <row r="427" spans="10:10" x14ac:dyDescent="0.2">
      <c r="J427"/>
    </row>
    <row r="428" spans="10:10" x14ac:dyDescent="0.2">
      <c r="J428"/>
    </row>
    <row r="429" spans="10:10" x14ac:dyDescent="0.2">
      <c r="J429"/>
    </row>
    <row r="430" spans="10:10" x14ac:dyDescent="0.2">
      <c r="J430"/>
    </row>
    <row r="431" spans="10:10" x14ac:dyDescent="0.2">
      <c r="J431"/>
    </row>
    <row r="432" spans="10:10" x14ac:dyDescent="0.2">
      <c r="J432"/>
    </row>
    <row r="433" spans="10:10" x14ac:dyDescent="0.2">
      <c r="J433"/>
    </row>
    <row r="434" spans="10:10" x14ac:dyDescent="0.2">
      <c r="J434"/>
    </row>
    <row r="435" spans="10:10" x14ac:dyDescent="0.2">
      <c r="J435"/>
    </row>
    <row r="436" spans="10:10" x14ac:dyDescent="0.2">
      <c r="J436"/>
    </row>
    <row r="437" spans="10:10" x14ac:dyDescent="0.2">
      <c r="J437"/>
    </row>
    <row r="438" spans="10:10" x14ac:dyDescent="0.2">
      <c r="J438"/>
    </row>
    <row r="439" spans="10:10" x14ac:dyDescent="0.2">
      <c r="J439"/>
    </row>
    <row r="440" spans="10:10" x14ac:dyDescent="0.2">
      <c r="J440"/>
    </row>
    <row r="441" spans="10:10" x14ac:dyDescent="0.2">
      <c r="J441"/>
    </row>
    <row r="442" spans="10:10" x14ac:dyDescent="0.2">
      <c r="J442"/>
    </row>
    <row r="443" spans="10:10" x14ac:dyDescent="0.2">
      <c r="J443"/>
    </row>
    <row r="444" spans="10:10" x14ac:dyDescent="0.2">
      <c r="J444"/>
    </row>
    <row r="445" spans="10:10" x14ac:dyDescent="0.2">
      <c r="J445"/>
    </row>
    <row r="446" spans="10:10" x14ac:dyDescent="0.2">
      <c r="J446"/>
    </row>
    <row r="447" spans="10:10" x14ac:dyDescent="0.2">
      <c r="J447"/>
    </row>
    <row r="448" spans="10:10" x14ac:dyDescent="0.2">
      <c r="J448"/>
    </row>
    <row r="449" spans="10:10" x14ac:dyDescent="0.2">
      <c r="J449"/>
    </row>
    <row r="450" spans="10:10" x14ac:dyDescent="0.2">
      <c r="J450"/>
    </row>
    <row r="451" spans="10:10" x14ac:dyDescent="0.2">
      <c r="J451"/>
    </row>
    <row r="452" spans="10:10" x14ac:dyDescent="0.2">
      <c r="J452"/>
    </row>
    <row r="453" spans="10:10" x14ac:dyDescent="0.2">
      <c r="J453"/>
    </row>
    <row r="454" spans="10:10" x14ac:dyDescent="0.2">
      <c r="J454"/>
    </row>
    <row r="455" spans="10:10" x14ac:dyDescent="0.2">
      <c r="J455"/>
    </row>
    <row r="456" spans="10:10" x14ac:dyDescent="0.2">
      <c r="J456"/>
    </row>
    <row r="457" spans="10:10" x14ac:dyDescent="0.2">
      <c r="J457"/>
    </row>
    <row r="458" spans="10:10" x14ac:dyDescent="0.2">
      <c r="J458"/>
    </row>
    <row r="459" spans="10:10" x14ac:dyDescent="0.2">
      <c r="J459"/>
    </row>
    <row r="460" spans="10:10" x14ac:dyDescent="0.2">
      <c r="J460"/>
    </row>
    <row r="461" spans="10:10" x14ac:dyDescent="0.2">
      <c r="J461"/>
    </row>
    <row r="462" spans="10:10" x14ac:dyDescent="0.2">
      <c r="J462"/>
    </row>
    <row r="463" spans="10:10" x14ac:dyDescent="0.2">
      <c r="J463"/>
    </row>
    <row r="464" spans="10:10" x14ac:dyDescent="0.2">
      <c r="J464"/>
    </row>
    <row r="465" spans="10:10" x14ac:dyDescent="0.2">
      <c r="J465"/>
    </row>
    <row r="466" spans="10:10" x14ac:dyDescent="0.2">
      <c r="J466"/>
    </row>
    <row r="467" spans="10:10" x14ac:dyDescent="0.2">
      <c r="J467"/>
    </row>
    <row r="468" spans="10:10" x14ac:dyDescent="0.2">
      <c r="J468"/>
    </row>
    <row r="469" spans="10:10" x14ac:dyDescent="0.2">
      <c r="J469"/>
    </row>
    <row r="470" spans="10:10" x14ac:dyDescent="0.2">
      <c r="J470"/>
    </row>
    <row r="471" spans="10:10" x14ac:dyDescent="0.2">
      <c r="J471"/>
    </row>
    <row r="472" spans="10:10" x14ac:dyDescent="0.2">
      <c r="J472"/>
    </row>
    <row r="473" spans="10:10" x14ac:dyDescent="0.2">
      <c r="J473"/>
    </row>
    <row r="474" spans="10:10" x14ac:dyDescent="0.2">
      <c r="J474"/>
    </row>
    <row r="475" spans="10:10" x14ac:dyDescent="0.2">
      <c r="J475"/>
    </row>
    <row r="476" spans="10:10" x14ac:dyDescent="0.2">
      <c r="J476"/>
    </row>
    <row r="477" spans="10:10" x14ac:dyDescent="0.2">
      <c r="J477"/>
    </row>
    <row r="478" spans="10:10" x14ac:dyDescent="0.2">
      <c r="J478"/>
    </row>
    <row r="479" spans="10:10" x14ac:dyDescent="0.2">
      <c r="J479"/>
    </row>
    <row r="480" spans="10:10" x14ac:dyDescent="0.2">
      <c r="J480"/>
    </row>
    <row r="481" spans="10:10" x14ac:dyDescent="0.2">
      <c r="J481"/>
    </row>
    <row r="482" spans="10:10" x14ac:dyDescent="0.2">
      <c r="J482"/>
    </row>
    <row r="483" spans="10:10" x14ac:dyDescent="0.2">
      <c r="J483"/>
    </row>
    <row r="484" spans="10:10" x14ac:dyDescent="0.2">
      <c r="J484"/>
    </row>
    <row r="485" spans="10:10" x14ac:dyDescent="0.2">
      <c r="J485"/>
    </row>
    <row r="486" spans="10:10" x14ac:dyDescent="0.2">
      <c r="J486"/>
    </row>
    <row r="487" spans="10:10" x14ac:dyDescent="0.2">
      <c r="J487"/>
    </row>
    <row r="488" spans="10:10" x14ac:dyDescent="0.2">
      <c r="J488"/>
    </row>
    <row r="489" spans="10:10" x14ac:dyDescent="0.2">
      <c r="J489"/>
    </row>
    <row r="490" spans="10:10" x14ac:dyDescent="0.2">
      <c r="J490"/>
    </row>
    <row r="491" spans="10:10" x14ac:dyDescent="0.2">
      <c r="J491"/>
    </row>
    <row r="492" spans="10:10" x14ac:dyDescent="0.2">
      <c r="J492"/>
    </row>
    <row r="493" spans="10:10" x14ac:dyDescent="0.2">
      <c r="J493"/>
    </row>
    <row r="494" spans="10:10" x14ac:dyDescent="0.2">
      <c r="J494"/>
    </row>
    <row r="495" spans="10:10" x14ac:dyDescent="0.2">
      <c r="J495"/>
    </row>
    <row r="496" spans="10:10" x14ac:dyDescent="0.2">
      <c r="J496"/>
    </row>
    <row r="497" spans="10:10" x14ac:dyDescent="0.2">
      <c r="J497"/>
    </row>
    <row r="498" spans="10:10" x14ac:dyDescent="0.2">
      <c r="J498"/>
    </row>
    <row r="499" spans="10:10" x14ac:dyDescent="0.2">
      <c r="J499"/>
    </row>
    <row r="500" spans="10:10" x14ac:dyDescent="0.2">
      <c r="J500"/>
    </row>
    <row r="501" spans="10:10" x14ac:dyDescent="0.2">
      <c r="J501"/>
    </row>
    <row r="502" spans="10:10" x14ac:dyDescent="0.2">
      <c r="J502"/>
    </row>
    <row r="503" spans="10:10" x14ac:dyDescent="0.2">
      <c r="J503"/>
    </row>
    <row r="504" spans="10:10" x14ac:dyDescent="0.2">
      <c r="J504"/>
    </row>
    <row r="505" spans="10:10" x14ac:dyDescent="0.2">
      <c r="J505"/>
    </row>
    <row r="506" spans="10:10" x14ac:dyDescent="0.2">
      <c r="J506"/>
    </row>
    <row r="507" spans="10:10" x14ac:dyDescent="0.2">
      <c r="J507"/>
    </row>
    <row r="508" spans="10:10" x14ac:dyDescent="0.2">
      <c r="J508"/>
    </row>
    <row r="509" spans="10:10" x14ac:dyDescent="0.2">
      <c r="J509"/>
    </row>
    <row r="510" spans="10:10" x14ac:dyDescent="0.2">
      <c r="J510"/>
    </row>
    <row r="511" spans="10:10" x14ac:dyDescent="0.2">
      <c r="J511"/>
    </row>
    <row r="512" spans="10:10" x14ac:dyDescent="0.2">
      <c r="J512"/>
    </row>
    <row r="513" spans="10:10" x14ac:dyDescent="0.2">
      <c r="J513"/>
    </row>
    <row r="514" spans="10:10" x14ac:dyDescent="0.2">
      <c r="J514"/>
    </row>
    <row r="515" spans="10:10" x14ac:dyDescent="0.2">
      <c r="J515"/>
    </row>
    <row r="516" spans="10:10" x14ac:dyDescent="0.2">
      <c r="J516"/>
    </row>
    <row r="517" spans="10:10" x14ac:dyDescent="0.2">
      <c r="J517"/>
    </row>
    <row r="518" spans="10:10" x14ac:dyDescent="0.2">
      <c r="J518"/>
    </row>
    <row r="519" spans="10:10" x14ac:dyDescent="0.2">
      <c r="J519"/>
    </row>
    <row r="520" spans="10:10" x14ac:dyDescent="0.2">
      <c r="J520"/>
    </row>
    <row r="521" spans="10:10" x14ac:dyDescent="0.2">
      <c r="J521"/>
    </row>
    <row r="522" spans="10:10" x14ac:dyDescent="0.2">
      <c r="J522"/>
    </row>
    <row r="523" spans="10:10" x14ac:dyDescent="0.2">
      <c r="J523"/>
    </row>
    <row r="524" spans="10:10" x14ac:dyDescent="0.2">
      <c r="J524"/>
    </row>
    <row r="525" spans="10:10" x14ac:dyDescent="0.2">
      <c r="J525"/>
    </row>
    <row r="526" spans="10:10" x14ac:dyDescent="0.2">
      <c r="J526"/>
    </row>
    <row r="527" spans="10:10" x14ac:dyDescent="0.2">
      <c r="J527"/>
    </row>
    <row r="528" spans="10:10" x14ac:dyDescent="0.2">
      <c r="J528"/>
    </row>
    <row r="529" spans="10:10" x14ac:dyDescent="0.2">
      <c r="J529"/>
    </row>
    <row r="530" spans="10:10" x14ac:dyDescent="0.2">
      <c r="J530"/>
    </row>
    <row r="531" spans="10:10" x14ac:dyDescent="0.2">
      <c r="J531"/>
    </row>
    <row r="532" spans="10:10" x14ac:dyDescent="0.2">
      <c r="J532"/>
    </row>
    <row r="533" spans="10:10" x14ac:dyDescent="0.2">
      <c r="J533"/>
    </row>
    <row r="534" spans="10:10" x14ac:dyDescent="0.2">
      <c r="J534"/>
    </row>
    <row r="535" spans="10:10" x14ac:dyDescent="0.2">
      <c r="J535"/>
    </row>
    <row r="536" spans="10:10" x14ac:dyDescent="0.2">
      <c r="J536"/>
    </row>
    <row r="537" spans="10:10" x14ac:dyDescent="0.2">
      <c r="J537"/>
    </row>
    <row r="538" spans="10:10" x14ac:dyDescent="0.2">
      <c r="J538"/>
    </row>
    <row r="539" spans="10:10" x14ac:dyDescent="0.2">
      <c r="J539"/>
    </row>
    <row r="540" spans="10:10" x14ac:dyDescent="0.2">
      <c r="J540"/>
    </row>
    <row r="541" spans="10:10" x14ac:dyDescent="0.2">
      <c r="J541"/>
    </row>
    <row r="542" spans="10:10" x14ac:dyDescent="0.2">
      <c r="J542"/>
    </row>
    <row r="543" spans="10:10" x14ac:dyDescent="0.2">
      <c r="J543"/>
    </row>
    <row r="544" spans="10:10" x14ac:dyDescent="0.2">
      <c r="J544"/>
    </row>
    <row r="545" spans="10:10" x14ac:dyDescent="0.2">
      <c r="J545"/>
    </row>
    <row r="546" spans="10:10" x14ac:dyDescent="0.2">
      <c r="J546"/>
    </row>
    <row r="547" spans="10:10" x14ac:dyDescent="0.2">
      <c r="J547"/>
    </row>
    <row r="548" spans="10:10" x14ac:dyDescent="0.2">
      <c r="J548"/>
    </row>
    <row r="549" spans="10:10" x14ac:dyDescent="0.2">
      <c r="J549"/>
    </row>
    <row r="550" spans="10:10" x14ac:dyDescent="0.2">
      <c r="J550"/>
    </row>
    <row r="551" spans="10:10" x14ac:dyDescent="0.2">
      <c r="J551"/>
    </row>
    <row r="552" spans="10:10" x14ac:dyDescent="0.2">
      <c r="J552"/>
    </row>
    <row r="553" spans="10:10" x14ac:dyDescent="0.2">
      <c r="J553"/>
    </row>
    <row r="554" spans="10:10" x14ac:dyDescent="0.2">
      <c r="J554"/>
    </row>
    <row r="555" spans="10:10" x14ac:dyDescent="0.2">
      <c r="J555"/>
    </row>
    <row r="556" spans="10:10" x14ac:dyDescent="0.2">
      <c r="J556"/>
    </row>
    <row r="557" spans="10:10" x14ac:dyDescent="0.2">
      <c r="J557"/>
    </row>
    <row r="558" spans="10:10" x14ac:dyDescent="0.2">
      <c r="J558"/>
    </row>
    <row r="559" spans="10:10" x14ac:dyDescent="0.2">
      <c r="J559"/>
    </row>
    <row r="560" spans="10:10" x14ac:dyDescent="0.2">
      <c r="J560"/>
    </row>
    <row r="561" spans="10:10" x14ac:dyDescent="0.2">
      <c r="J561"/>
    </row>
    <row r="562" spans="10:10" x14ac:dyDescent="0.2">
      <c r="J562"/>
    </row>
    <row r="563" spans="10:10" x14ac:dyDescent="0.2">
      <c r="J563"/>
    </row>
    <row r="564" spans="10:10" x14ac:dyDescent="0.2">
      <c r="J564"/>
    </row>
    <row r="565" spans="10:10" x14ac:dyDescent="0.2">
      <c r="J565"/>
    </row>
    <row r="566" spans="10:10" x14ac:dyDescent="0.2">
      <c r="J566"/>
    </row>
    <row r="567" spans="10:10" x14ac:dyDescent="0.2">
      <c r="J567"/>
    </row>
    <row r="568" spans="10:10" x14ac:dyDescent="0.2">
      <c r="J568"/>
    </row>
    <row r="569" spans="10:10" x14ac:dyDescent="0.2">
      <c r="J569"/>
    </row>
    <row r="570" spans="10:10" x14ac:dyDescent="0.2">
      <c r="J570"/>
    </row>
    <row r="571" spans="10:10" x14ac:dyDescent="0.2">
      <c r="J571"/>
    </row>
    <row r="572" spans="10:10" x14ac:dyDescent="0.2">
      <c r="J572"/>
    </row>
    <row r="573" spans="10:10" x14ac:dyDescent="0.2">
      <c r="J573"/>
    </row>
    <row r="574" spans="10:10" x14ac:dyDescent="0.2">
      <c r="J574"/>
    </row>
    <row r="575" spans="10:10" x14ac:dyDescent="0.2">
      <c r="J575"/>
    </row>
    <row r="576" spans="10:10" x14ac:dyDescent="0.2">
      <c r="J576"/>
    </row>
    <row r="577" spans="10:10" x14ac:dyDescent="0.2">
      <c r="J577"/>
    </row>
    <row r="578" spans="10:10" x14ac:dyDescent="0.2">
      <c r="J578"/>
    </row>
    <row r="579" spans="10:10" x14ac:dyDescent="0.2">
      <c r="J579"/>
    </row>
    <row r="580" spans="10:10" x14ac:dyDescent="0.2">
      <c r="J580"/>
    </row>
    <row r="581" spans="10:10" x14ac:dyDescent="0.2">
      <c r="J581"/>
    </row>
    <row r="582" spans="10:10" x14ac:dyDescent="0.2">
      <c r="J582"/>
    </row>
    <row r="583" spans="10:10" x14ac:dyDescent="0.2">
      <c r="J583"/>
    </row>
    <row r="584" spans="10:10" x14ac:dyDescent="0.2">
      <c r="J584"/>
    </row>
    <row r="585" spans="10:10" x14ac:dyDescent="0.2">
      <c r="J585"/>
    </row>
    <row r="586" spans="10:10" x14ac:dyDescent="0.2">
      <c r="J586"/>
    </row>
    <row r="587" spans="10:10" x14ac:dyDescent="0.2">
      <c r="J587"/>
    </row>
    <row r="588" spans="10:10" x14ac:dyDescent="0.2">
      <c r="J588"/>
    </row>
    <row r="589" spans="10:10" x14ac:dyDescent="0.2">
      <c r="J589"/>
    </row>
    <row r="590" spans="10:10" x14ac:dyDescent="0.2">
      <c r="J590"/>
    </row>
    <row r="591" spans="10:10" x14ac:dyDescent="0.2">
      <c r="J591"/>
    </row>
    <row r="592" spans="10:10" x14ac:dyDescent="0.2">
      <c r="J592"/>
    </row>
    <row r="593" spans="10:10" x14ac:dyDescent="0.2">
      <c r="J593"/>
    </row>
    <row r="594" spans="10:10" x14ac:dyDescent="0.2">
      <c r="J594"/>
    </row>
    <row r="595" spans="10:10" x14ac:dyDescent="0.2">
      <c r="J595"/>
    </row>
    <row r="596" spans="10:10" x14ac:dyDescent="0.2">
      <c r="J596"/>
    </row>
    <row r="597" spans="10:10" x14ac:dyDescent="0.2">
      <c r="J597"/>
    </row>
    <row r="598" spans="10:10" x14ac:dyDescent="0.2">
      <c r="J598"/>
    </row>
    <row r="599" spans="10:10" x14ac:dyDescent="0.2">
      <c r="J599"/>
    </row>
    <row r="600" spans="10:10" x14ac:dyDescent="0.2">
      <c r="J600"/>
    </row>
    <row r="601" spans="10:10" x14ac:dyDescent="0.2">
      <c r="J601"/>
    </row>
    <row r="602" spans="10:10" x14ac:dyDescent="0.2">
      <c r="J602"/>
    </row>
    <row r="603" spans="10:10" x14ac:dyDescent="0.2">
      <c r="J603"/>
    </row>
    <row r="604" spans="10:10" x14ac:dyDescent="0.2">
      <c r="J604"/>
    </row>
    <row r="605" spans="10:10" x14ac:dyDescent="0.2">
      <c r="J605"/>
    </row>
    <row r="606" spans="10:10" x14ac:dyDescent="0.2">
      <c r="J606"/>
    </row>
    <row r="607" spans="10:10" x14ac:dyDescent="0.2">
      <c r="J607"/>
    </row>
    <row r="608" spans="10:10" x14ac:dyDescent="0.2">
      <c r="J608"/>
    </row>
    <row r="609" spans="10:10" x14ac:dyDescent="0.2">
      <c r="J609"/>
    </row>
    <row r="610" spans="10:10" x14ac:dyDescent="0.2">
      <c r="J610"/>
    </row>
    <row r="611" spans="10:10" x14ac:dyDescent="0.2">
      <c r="J611"/>
    </row>
    <row r="612" spans="10:10" x14ac:dyDescent="0.2">
      <c r="J612"/>
    </row>
    <row r="613" spans="10:10" x14ac:dyDescent="0.2">
      <c r="J613"/>
    </row>
    <row r="614" spans="10:10" x14ac:dyDescent="0.2">
      <c r="J614"/>
    </row>
    <row r="615" spans="10:10" x14ac:dyDescent="0.2">
      <c r="J615"/>
    </row>
    <row r="616" spans="10:10" x14ac:dyDescent="0.2">
      <c r="J616"/>
    </row>
    <row r="617" spans="10:10" x14ac:dyDescent="0.2">
      <c r="J617"/>
    </row>
    <row r="618" spans="10:10" x14ac:dyDescent="0.2">
      <c r="J618"/>
    </row>
    <row r="619" spans="10:10" x14ac:dyDescent="0.2">
      <c r="J619"/>
    </row>
    <row r="620" spans="10:10" x14ac:dyDescent="0.2">
      <c r="J620"/>
    </row>
    <row r="621" spans="10:10" x14ac:dyDescent="0.2">
      <c r="J621"/>
    </row>
    <row r="622" spans="10:10" x14ac:dyDescent="0.2">
      <c r="J622"/>
    </row>
    <row r="623" spans="10:10" x14ac:dyDescent="0.2">
      <c r="J623"/>
    </row>
    <row r="624" spans="10:10" x14ac:dyDescent="0.2">
      <c r="J624"/>
    </row>
    <row r="625" spans="10:10" x14ac:dyDescent="0.2">
      <c r="J625"/>
    </row>
    <row r="626" spans="10:10" x14ac:dyDescent="0.2">
      <c r="J626"/>
    </row>
    <row r="627" spans="10:10" x14ac:dyDescent="0.2">
      <c r="J627"/>
    </row>
    <row r="628" spans="10:10" x14ac:dyDescent="0.2">
      <c r="J628"/>
    </row>
    <row r="629" spans="10:10" x14ac:dyDescent="0.2">
      <c r="J629"/>
    </row>
    <row r="630" spans="10:10" x14ac:dyDescent="0.2">
      <c r="J630"/>
    </row>
    <row r="631" spans="10:10" x14ac:dyDescent="0.2">
      <c r="J631"/>
    </row>
    <row r="632" spans="10:10" x14ac:dyDescent="0.2">
      <c r="J632"/>
    </row>
    <row r="633" spans="10:10" x14ac:dyDescent="0.2">
      <c r="J633"/>
    </row>
    <row r="634" spans="10:10" x14ac:dyDescent="0.2">
      <c r="J634"/>
    </row>
    <row r="635" spans="10:10" x14ac:dyDescent="0.2">
      <c r="J635"/>
    </row>
    <row r="636" spans="10:10" x14ac:dyDescent="0.2">
      <c r="J636"/>
    </row>
    <row r="637" spans="10:10" x14ac:dyDescent="0.2">
      <c r="J637"/>
    </row>
    <row r="638" spans="10:10" x14ac:dyDescent="0.2">
      <c r="J638"/>
    </row>
    <row r="639" spans="10:10" x14ac:dyDescent="0.2">
      <c r="J639"/>
    </row>
    <row r="640" spans="10:10" x14ac:dyDescent="0.2">
      <c r="J640"/>
    </row>
    <row r="641" spans="10:10" x14ac:dyDescent="0.2">
      <c r="J641"/>
    </row>
    <row r="642" spans="10:10" x14ac:dyDescent="0.2">
      <c r="J642"/>
    </row>
    <row r="643" spans="10:10" x14ac:dyDescent="0.2">
      <c r="J643"/>
    </row>
    <row r="644" spans="10:10" x14ac:dyDescent="0.2">
      <c r="J644"/>
    </row>
    <row r="645" spans="10:10" x14ac:dyDescent="0.2">
      <c r="J645"/>
    </row>
    <row r="646" spans="10:10" x14ac:dyDescent="0.2">
      <c r="J646"/>
    </row>
    <row r="647" spans="10:10" x14ac:dyDescent="0.2">
      <c r="J647"/>
    </row>
    <row r="648" spans="10:10" x14ac:dyDescent="0.2">
      <c r="J648"/>
    </row>
    <row r="649" spans="10:10" x14ac:dyDescent="0.2">
      <c r="J649"/>
    </row>
    <row r="650" spans="10:10" x14ac:dyDescent="0.2">
      <c r="J650"/>
    </row>
    <row r="651" spans="10:10" x14ac:dyDescent="0.2">
      <c r="J651"/>
    </row>
    <row r="652" spans="10:10" x14ac:dyDescent="0.2">
      <c r="J652"/>
    </row>
    <row r="653" spans="10:10" x14ac:dyDescent="0.2">
      <c r="J653"/>
    </row>
    <row r="654" spans="10:10" x14ac:dyDescent="0.2">
      <c r="J654"/>
    </row>
    <row r="655" spans="10:10" x14ac:dyDescent="0.2">
      <c r="J655"/>
    </row>
    <row r="656" spans="10:10" x14ac:dyDescent="0.2">
      <c r="J656"/>
    </row>
    <row r="657" spans="10:10" x14ac:dyDescent="0.2">
      <c r="J657"/>
    </row>
    <row r="658" spans="10:10" x14ac:dyDescent="0.2">
      <c r="J65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ABFE0-8B15-B144-ABF7-6F6ABDF61145}">
  <dimension ref="A1:K41"/>
  <sheetViews>
    <sheetView topLeftCell="A24" workbookViewId="0">
      <selection activeCell="B1" sqref="B1:G38"/>
    </sheetView>
  </sheetViews>
  <sheetFormatPr baseColWidth="10" defaultRowHeight="16" x14ac:dyDescent="0.2"/>
  <cols>
    <col min="11" max="11" width="13.33203125" customWidth="1"/>
  </cols>
  <sheetData>
    <row r="1" spans="1:11" ht="69" thickBot="1" x14ac:dyDescent="0.25">
      <c r="A1" t="s">
        <v>0</v>
      </c>
      <c r="B1" s="1" t="s">
        <v>1</v>
      </c>
      <c r="C1" t="s">
        <v>2</v>
      </c>
      <c r="D1" s="1" t="s">
        <v>15</v>
      </c>
      <c r="E1" s="1" t="s">
        <v>3</v>
      </c>
      <c r="F1" s="1" t="s">
        <v>20</v>
      </c>
      <c r="G1" s="4" t="s">
        <v>16</v>
      </c>
    </row>
    <row r="2" spans="1:11" ht="34" x14ac:dyDescent="0.2">
      <c r="A2" s="2">
        <v>45862</v>
      </c>
      <c r="B2">
        <v>87</v>
      </c>
      <c r="C2">
        <v>6641</v>
      </c>
      <c r="D2" s="1" t="s">
        <v>17</v>
      </c>
      <c r="E2" t="s">
        <v>9</v>
      </c>
      <c r="F2">
        <f>696+134+107</f>
        <v>937</v>
      </c>
      <c r="G2" s="5">
        <v>1307</v>
      </c>
      <c r="J2" s="12" t="s">
        <v>16</v>
      </c>
      <c r="K2" s="12"/>
    </row>
    <row r="3" spans="1:11" ht="34" x14ac:dyDescent="0.2">
      <c r="A3" s="2">
        <v>45854</v>
      </c>
      <c r="B3">
        <v>73</v>
      </c>
      <c r="C3">
        <v>5194</v>
      </c>
      <c r="D3" s="1" t="s">
        <v>17</v>
      </c>
      <c r="E3" t="s">
        <v>12</v>
      </c>
      <c r="F3">
        <v>618</v>
      </c>
      <c r="G3" s="5">
        <v>1068</v>
      </c>
    </row>
    <row r="4" spans="1:11" ht="34" x14ac:dyDescent="0.2">
      <c r="A4" s="2">
        <v>45853</v>
      </c>
      <c r="B4">
        <v>63</v>
      </c>
      <c r="C4">
        <v>4894</v>
      </c>
      <c r="D4" s="1" t="s">
        <v>14</v>
      </c>
      <c r="E4" t="s">
        <v>25</v>
      </c>
      <c r="F4">
        <v>496</v>
      </c>
      <c r="G4" s="5">
        <v>980</v>
      </c>
      <c r="J4" t="s">
        <v>185</v>
      </c>
      <c r="K4" s="30">
        <v>1003.6060606060606</v>
      </c>
    </row>
    <row r="5" spans="1:11" ht="34" x14ac:dyDescent="0.2">
      <c r="A5" s="2">
        <v>45852</v>
      </c>
      <c r="B5">
        <v>57</v>
      </c>
      <c r="C5">
        <v>4444</v>
      </c>
      <c r="D5" s="1" t="s">
        <v>14</v>
      </c>
      <c r="E5" t="s">
        <v>9</v>
      </c>
      <c r="F5">
        <v>692</v>
      </c>
      <c r="G5" s="5">
        <v>1156</v>
      </c>
      <c r="J5" s="1" t="s">
        <v>81</v>
      </c>
      <c r="K5" s="30">
        <v>31.37773709520485</v>
      </c>
    </row>
    <row r="6" spans="1:11" ht="34" x14ac:dyDescent="0.2">
      <c r="A6" s="2">
        <v>45849</v>
      </c>
      <c r="B6">
        <v>86</v>
      </c>
      <c r="C6">
        <v>7546</v>
      </c>
      <c r="D6" s="1" t="s">
        <v>17</v>
      </c>
      <c r="E6" t="s">
        <v>25</v>
      </c>
      <c r="F6">
        <v>720</v>
      </c>
      <c r="G6" s="5">
        <v>1278</v>
      </c>
      <c r="J6" t="s">
        <v>186</v>
      </c>
      <c r="K6">
        <v>1028</v>
      </c>
    </row>
    <row r="7" spans="1:11" ht="34" x14ac:dyDescent="0.2">
      <c r="A7" s="2">
        <v>45847</v>
      </c>
      <c r="B7">
        <v>65</v>
      </c>
      <c r="C7">
        <v>3729</v>
      </c>
      <c r="D7" s="1" t="s">
        <v>14</v>
      </c>
      <c r="E7" t="s">
        <v>12</v>
      </c>
      <c r="F7">
        <v>500</v>
      </c>
      <c r="G7" s="5">
        <v>905</v>
      </c>
      <c r="J7" t="s">
        <v>187</v>
      </c>
      <c r="K7">
        <v>1049</v>
      </c>
    </row>
    <row r="8" spans="1:11" ht="34" x14ac:dyDescent="0.2">
      <c r="A8" s="2">
        <v>45846</v>
      </c>
      <c r="B8">
        <v>65</v>
      </c>
      <c r="C8">
        <v>4695</v>
      </c>
      <c r="D8" s="1" t="s">
        <v>14</v>
      </c>
      <c r="E8" t="s">
        <v>12</v>
      </c>
      <c r="F8">
        <v>580</v>
      </c>
      <c r="G8" s="5">
        <v>1028</v>
      </c>
      <c r="J8" s="1" t="s">
        <v>188</v>
      </c>
      <c r="K8" s="30">
        <v>180.25137645000444</v>
      </c>
    </row>
    <row r="9" spans="1:11" ht="34" x14ac:dyDescent="0.2">
      <c r="A9" s="2">
        <v>45841</v>
      </c>
      <c r="B9">
        <v>60</v>
      </c>
      <c r="C9" s="3">
        <v>7422</v>
      </c>
      <c r="D9" s="1" t="s">
        <v>14</v>
      </c>
      <c r="E9" t="s">
        <v>25</v>
      </c>
      <c r="F9">
        <v>484</v>
      </c>
      <c r="G9" s="5">
        <v>1056</v>
      </c>
      <c r="J9" s="1" t="s">
        <v>189</v>
      </c>
      <c r="K9" s="30">
        <v>32490.558712121216</v>
      </c>
    </row>
    <row r="10" spans="1:11" ht="34" x14ac:dyDescent="0.2">
      <c r="A10" s="2">
        <v>45840</v>
      </c>
      <c r="B10">
        <v>53</v>
      </c>
      <c r="C10">
        <v>4200</v>
      </c>
      <c r="D10" s="1" t="s">
        <v>14</v>
      </c>
      <c r="E10" t="s">
        <v>25</v>
      </c>
      <c r="F10">
        <v>414</v>
      </c>
      <c r="G10" s="5">
        <v>922</v>
      </c>
      <c r="J10" t="s">
        <v>190</v>
      </c>
      <c r="K10" s="30">
        <v>4.4456080487964567</v>
      </c>
    </row>
    <row r="11" spans="1:11" ht="34" x14ac:dyDescent="0.2">
      <c r="A11" s="2">
        <v>45839</v>
      </c>
      <c r="B11">
        <v>43</v>
      </c>
      <c r="C11">
        <v>6746</v>
      </c>
      <c r="D11" s="1" t="s">
        <v>14</v>
      </c>
      <c r="E11" t="s">
        <v>12</v>
      </c>
      <c r="F11">
        <v>369</v>
      </c>
      <c r="G11" s="5">
        <v>923</v>
      </c>
      <c r="J11" t="s">
        <v>191</v>
      </c>
      <c r="K11" s="30">
        <v>-1.1448507254434541</v>
      </c>
    </row>
    <row r="12" spans="1:11" ht="17" x14ac:dyDescent="0.2">
      <c r="A12" s="2">
        <v>45837</v>
      </c>
      <c r="B12">
        <v>22</v>
      </c>
      <c r="C12">
        <v>4356</v>
      </c>
      <c r="D12" s="1" t="s">
        <v>27</v>
      </c>
      <c r="E12" t="s">
        <v>12</v>
      </c>
      <c r="F12">
        <v>125</v>
      </c>
      <c r="G12" s="5">
        <v>353</v>
      </c>
      <c r="J12" t="s">
        <v>192</v>
      </c>
      <c r="K12">
        <v>988</v>
      </c>
    </row>
    <row r="13" spans="1:11" ht="34" x14ac:dyDescent="0.2">
      <c r="A13" s="2">
        <v>45833</v>
      </c>
      <c r="B13">
        <v>45</v>
      </c>
      <c r="C13">
        <v>6260</v>
      </c>
      <c r="D13" s="1" t="s">
        <v>14</v>
      </c>
      <c r="E13" t="s">
        <v>12</v>
      </c>
      <c r="F13">
        <v>300</v>
      </c>
      <c r="G13" s="5">
        <v>861</v>
      </c>
      <c r="J13" t="s">
        <v>193</v>
      </c>
      <c r="K13">
        <v>353</v>
      </c>
    </row>
    <row r="14" spans="1:11" ht="34" x14ac:dyDescent="0.2">
      <c r="A14" s="2">
        <v>45832</v>
      </c>
      <c r="B14">
        <v>77</v>
      </c>
      <c r="C14">
        <v>4734</v>
      </c>
      <c r="D14" s="1" t="s">
        <v>14</v>
      </c>
      <c r="E14" t="s">
        <v>12</v>
      </c>
      <c r="F14">
        <v>591</v>
      </c>
      <c r="G14" s="5">
        <v>1046</v>
      </c>
      <c r="J14" t="s">
        <v>194</v>
      </c>
      <c r="K14">
        <v>1341</v>
      </c>
    </row>
    <row r="15" spans="1:11" ht="34" x14ac:dyDescent="0.2">
      <c r="A15" s="2">
        <v>45831</v>
      </c>
      <c r="B15">
        <v>63</v>
      </c>
      <c r="C15">
        <v>7349</v>
      </c>
      <c r="D15" s="1" t="s">
        <v>14</v>
      </c>
      <c r="E15" t="s">
        <v>12</v>
      </c>
      <c r="F15">
        <v>405</v>
      </c>
      <c r="G15" s="5">
        <v>1006</v>
      </c>
      <c r="J15" t="s">
        <v>195</v>
      </c>
      <c r="K15">
        <v>33119</v>
      </c>
    </row>
    <row r="16" spans="1:11" ht="18" thickBot="1" x14ac:dyDescent="0.25">
      <c r="A16" s="2">
        <v>45820</v>
      </c>
      <c r="B16">
        <v>35</v>
      </c>
      <c r="C16">
        <v>8823</v>
      </c>
      <c r="D16" s="1" t="s">
        <v>27</v>
      </c>
      <c r="E16" t="s">
        <v>12</v>
      </c>
      <c r="F16">
        <v>223</v>
      </c>
      <c r="G16" s="5">
        <v>737</v>
      </c>
      <c r="J16" s="10" t="s">
        <v>196</v>
      </c>
      <c r="K16" s="10">
        <v>33</v>
      </c>
    </row>
    <row r="17" spans="1:7" ht="34" x14ac:dyDescent="0.2">
      <c r="A17" s="2">
        <v>45819</v>
      </c>
      <c r="B17">
        <v>69</v>
      </c>
      <c r="C17">
        <v>5798</v>
      </c>
      <c r="D17" s="1" t="s">
        <v>14</v>
      </c>
      <c r="E17" t="s">
        <v>12</v>
      </c>
      <c r="F17">
        <v>459</v>
      </c>
      <c r="G17" s="5">
        <v>1049</v>
      </c>
    </row>
    <row r="18" spans="1:7" ht="34" x14ac:dyDescent="0.2">
      <c r="A18" s="2">
        <v>45818</v>
      </c>
      <c r="B18">
        <v>57</v>
      </c>
      <c r="C18">
        <v>3753</v>
      </c>
      <c r="D18" s="1" t="s">
        <v>14</v>
      </c>
      <c r="E18" t="s">
        <v>7</v>
      </c>
      <c r="F18">
        <v>498</v>
      </c>
      <c r="G18" s="5">
        <v>948</v>
      </c>
    </row>
    <row r="19" spans="1:7" ht="34" x14ac:dyDescent="0.2">
      <c r="A19" s="2">
        <v>45814</v>
      </c>
      <c r="B19">
        <v>69</v>
      </c>
      <c r="C19">
        <v>4091</v>
      </c>
      <c r="D19" s="1" t="s">
        <v>14</v>
      </c>
      <c r="E19" t="s">
        <v>7</v>
      </c>
      <c r="F19">
        <v>557</v>
      </c>
      <c r="G19" s="5">
        <v>946</v>
      </c>
    </row>
    <row r="20" spans="1:7" ht="34" x14ac:dyDescent="0.2">
      <c r="A20" s="2">
        <v>45812</v>
      </c>
      <c r="B20">
        <v>52</v>
      </c>
      <c r="C20">
        <v>3884</v>
      </c>
      <c r="D20" s="1" t="s">
        <v>14</v>
      </c>
      <c r="E20" t="s">
        <v>12</v>
      </c>
      <c r="F20">
        <v>498</v>
      </c>
      <c r="G20" s="5">
        <v>941</v>
      </c>
    </row>
    <row r="21" spans="1:7" ht="34" x14ac:dyDescent="0.2">
      <c r="A21" s="2">
        <v>45811</v>
      </c>
      <c r="B21">
        <v>70</v>
      </c>
      <c r="C21">
        <v>3855</v>
      </c>
      <c r="D21" s="1" t="s">
        <v>14</v>
      </c>
      <c r="E21" t="s">
        <v>12</v>
      </c>
      <c r="F21">
        <v>612</v>
      </c>
      <c r="G21" s="5">
        <v>1032</v>
      </c>
    </row>
    <row r="22" spans="1:7" ht="34" x14ac:dyDescent="0.2">
      <c r="A22" s="2">
        <v>45806</v>
      </c>
      <c r="B22">
        <v>72</v>
      </c>
      <c r="C22">
        <v>5218</v>
      </c>
      <c r="D22" s="1" t="s">
        <v>14</v>
      </c>
      <c r="E22" t="s">
        <v>12</v>
      </c>
      <c r="F22">
        <v>562</v>
      </c>
      <c r="G22" s="5">
        <v>1090</v>
      </c>
    </row>
    <row r="23" spans="1:7" ht="34" x14ac:dyDescent="0.2">
      <c r="A23" s="2">
        <v>45805</v>
      </c>
      <c r="B23">
        <v>72</v>
      </c>
      <c r="C23">
        <v>6548</v>
      </c>
      <c r="D23" s="1" t="s">
        <v>17</v>
      </c>
      <c r="E23" t="s">
        <v>7</v>
      </c>
      <c r="F23">
        <f>446+209</f>
        <v>655</v>
      </c>
      <c r="G23" s="5">
        <v>1049</v>
      </c>
    </row>
    <row r="24" spans="1:7" ht="34" x14ac:dyDescent="0.2">
      <c r="A24" s="2">
        <v>45804</v>
      </c>
      <c r="B24">
        <v>56</v>
      </c>
      <c r="C24">
        <v>2393</v>
      </c>
      <c r="D24" s="1" t="s">
        <v>14</v>
      </c>
      <c r="E24" t="s">
        <v>7</v>
      </c>
      <c r="F24">
        <v>591</v>
      </c>
      <c r="G24" s="5">
        <v>878</v>
      </c>
    </row>
    <row r="25" spans="1:7" ht="34" x14ac:dyDescent="0.2">
      <c r="A25" s="2">
        <v>45799</v>
      </c>
      <c r="B25">
        <v>52</v>
      </c>
      <c r="C25">
        <v>3882</v>
      </c>
      <c r="D25" s="1" t="s">
        <v>14</v>
      </c>
      <c r="E25" t="s">
        <v>12</v>
      </c>
      <c r="F25">
        <v>409</v>
      </c>
      <c r="G25" s="5">
        <v>894</v>
      </c>
    </row>
    <row r="26" spans="1:7" ht="34" x14ac:dyDescent="0.2">
      <c r="A26" s="2">
        <v>45798</v>
      </c>
      <c r="B26">
        <v>79</v>
      </c>
      <c r="C26">
        <v>3774</v>
      </c>
      <c r="D26" s="1" t="s">
        <v>14</v>
      </c>
      <c r="E26" t="s">
        <v>12</v>
      </c>
      <c r="F26">
        <v>621</v>
      </c>
      <c r="G26" s="5">
        <v>1044</v>
      </c>
    </row>
    <row r="27" spans="1:7" ht="34" x14ac:dyDescent="0.2">
      <c r="A27" s="2">
        <v>45796</v>
      </c>
      <c r="B27">
        <v>48</v>
      </c>
      <c r="C27">
        <v>4994</v>
      </c>
      <c r="D27" s="1" t="s">
        <v>14</v>
      </c>
      <c r="E27" t="s">
        <v>12</v>
      </c>
      <c r="F27">
        <v>389</v>
      </c>
      <c r="G27" s="5">
        <v>885</v>
      </c>
    </row>
    <row r="28" spans="1:7" ht="34" x14ac:dyDescent="0.2">
      <c r="A28" s="2">
        <v>45791</v>
      </c>
      <c r="B28">
        <v>126</v>
      </c>
      <c r="C28">
        <v>8682</v>
      </c>
      <c r="D28" s="1" t="s">
        <v>17</v>
      </c>
      <c r="E28" t="s">
        <v>25</v>
      </c>
      <c r="F28">
        <f>347+614</f>
        <v>961</v>
      </c>
      <c r="G28" s="5">
        <v>1341</v>
      </c>
    </row>
    <row r="29" spans="1:7" ht="34" x14ac:dyDescent="0.2">
      <c r="A29" s="2">
        <v>45790</v>
      </c>
      <c r="B29">
        <v>101</v>
      </c>
      <c r="C29">
        <v>6814</v>
      </c>
      <c r="D29" s="1" t="s">
        <v>17</v>
      </c>
      <c r="E29" t="s">
        <v>7</v>
      </c>
      <c r="F29">
        <f>157+572+137</f>
        <v>866</v>
      </c>
      <c r="G29" s="5">
        <v>1203</v>
      </c>
    </row>
    <row r="30" spans="1:7" ht="34" x14ac:dyDescent="0.2">
      <c r="A30" s="2">
        <v>45787</v>
      </c>
      <c r="B30">
        <v>65</v>
      </c>
      <c r="C30">
        <v>8287</v>
      </c>
      <c r="D30" s="1" t="s">
        <v>14</v>
      </c>
      <c r="E30" t="s">
        <v>25</v>
      </c>
      <c r="F30">
        <v>585</v>
      </c>
      <c r="G30" s="5">
        <v>1191</v>
      </c>
    </row>
    <row r="31" spans="1:7" ht="17" x14ac:dyDescent="0.2">
      <c r="A31" s="2">
        <v>45786</v>
      </c>
      <c r="B31">
        <v>27</v>
      </c>
      <c r="C31">
        <v>11273</v>
      </c>
      <c r="D31" s="1" t="s">
        <v>27</v>
      </c>
      <c r="E31" t="s">
        <v>9</v>
      </c>
      <c r="F31">
        <v>241</v>
      </c>
      <c r="G31" s="5">
        <v>835</v>
      </c>
    </row>
    <row r="32" spans="1:7" ht="34" x14ac:dyDescent="0.2">
      <c r="A32" s="2">
        <v>45785</v>
      </c>
      <c r="B32">
        <v>86</v>
      </c>
      <c r="C32">
        <v>8184</v>
      </c>
      <c r="D32" s="1" t="s">
        <v>17</v>
      </c>
      <c r="E32" t="s">
        <v>7</v>
      </c>
      <c r="F32">
        <f>154+438+114</f>
        <v>706</v>
      </c>
      <c r="G32" s="5">
        <v>1107</v>
      </c>
    </row>
    <row r="33" spans="1:7" ht="34" x14ac:dyDescent="0.2">
      <c r="A33" s="2">
        <v>45784</v>
      </c>
      <c r="B33">
        <v>65</v>
      </c>
      <c r="C33">
        <v>3947</v>
      </c>
      <c r="D33" s="1" t="s">
        <v>14</v>
      </c>
      <c r="E33" t="s">
        <v>12</v>
      </c>
      <c r="F33">
        <v>594</v>
      </c>
      <c r="G33" s="5">
        <v>1086</v>
      </c>
    </row>
    <row r="34" spans="1:7" ht="34" x14ac:dyDescent="0.2">
      <c r="A34" s="2">
        <v>45783</v>
      </c>
      <c r="B34">
        <v>68</v>
      </c>
      <c r="C34">
        <v>4953</v>
      </c>
      <c r="D34" s="1" t="s">
        <v>14</v>
      </c>
      <c r="E34" t="s">
        <v>7</v>
      </c>
      <c r="F34">
        <v>507</v>
      </c>
      <c r="G34" s="5">
        <v>974</v>
      </c>
    </row>
    <row r="35" spans="1:7" x14ac:dyDescent="0.2">
      <c r="G35" s="5"/>
    </row>
    <row r="36" spans="1:7" x14ac:dyDescent="0.2">
      <c r="A36" t="s">
        <v>32</v>
      </c>
      <c r="B36">
        <f>SUM(B2:B34)</f>
        <v>2128</v>
      </c>
      <c r="C36">
        <f t="shared" ref="C36:G36" si="0">SUM(C2:C34)</f>
        <v>187363</v>
      </c>
      <c r="D36">
        <f t="shared" si="0"/>
        <v>0</v>
      </c>
      <c r="E36">
        <f t="shared" si="0"/>
        <v>0</v>
      </c>
      <c r="F36">
        <f t="shared" si="0"/>
        <v>17765</v>
      </c>
      <c r="G36">
        <f t="shared" si="0"/>
        <v>33119</v>
      </c>
    </row>
    <row r="37" spans="1:7" x14ac:dyDescent="0.2">
      <c r="A37" t="s">
        <v>33</v>
      </c>
      <c r="B37">
        <f>AVERAGE(B2:B34)</f>
        <v>64.484848484848484</v>
      </c>
      <c r="C37">
        <f t="shared" ref="C37:G37" si="1">AVERAGE(C2:C34)</f>
        <v>5677.666666666667</v>
      </c>
      <c r="F37">
        <f t="shared" si="1"/>
        <v>538.33333333333337</v>
      </c>
      <c r="G37">
        <f t="shared" si="1"/>
        <v>1003.6060606060606</v>
      </c>
    </row>
    <row r="38" spans="1:7" x14ac:dyDescent="0.2">
      <c r="A38" t="s">
        <v>34</v>
      </c>
      <c r="B38">
        <f>_xlfn.STDEV.S(B2:B34)</f>
        <v>20.180623770279649</v>
      </c>
      <c r="C38">
        <f t="shared" ref="C38:G38" si="2">_xlfn.STDEV.S(C2:C34)</f>
        <v>1965.8571073876828</v>
      </c>
      <c r="F38">
        <f t="shared" si="2"/>
        <v>186.12271937264049</v>
      </c>
      <c r="G38">
        <f t="shared" si="2"/>
        <v>180.25137645000444</v>
      </c>
    </row>
    <row r="41" spans="1:7" x14ac:dyDescent="0.2">
      <c r="A41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9D965-080E-C847-A41E-7ED9454706F3}">
  <dimension ref="A1:I238"/>
  <sheetViews>
    <sheetView topLeftCell="A2" workbookViewId="0">
      <selection activeCell="D55" sqref="D55:D63"/>
    </sheetView>
  </sheetViews>
  <sheetFormatPr baseColWidth="10" defaultRowHeight="16" x14ac:dyDescent="0.2"/>
  <cols>
    <col min="2" max="3" width="25" customWidth="1"/>
  </cols>
  <sheetData>
    <row r="1" spans="1:9" ht="17" x14ac:dyDescent="0.2">
      <c r="A1" s="7" t="s">
        <v>0</v>
      </c>
      <c r="B1" s="35" t="s">
        <v>16</v>
      </c>
      <c r="C1" s="35" t="s">
        <v>177</v>
      </c>
      <c r="D1" s="28" t="s">
        <v>174</v>
      </c>
      <c r="E1" s="28" t="s">
        <v>175</v>
      </c>
      <c r="F1" s="28" t="s">
        <v>176</v>
      </c>
      <c r="H1" t="s">
        <v>179</v>
      </c>
      <c r="I1" t="s">
        <v>180</v>
      </c>
    </row>
    <row r="2" spans="1:9" x14ac:dyDescent="0.2">
      <c r="A2" s="36">
        <v>45783</v>
      </c>
      <c r="B2" s="37">
        <v>974</v>
      </c>
      <c r="C2" s="37" t="e">
        <f t="shared" ref="C2:C34" si="0">ABS(B2-B1)</f>
        <v>#VALUE!</v>
      </c>
      <c r="D2" s="30">
        <v>1445.17</v>
      </c>
      <c r="E2">
        <v>1003.61</v>
      </c>
      <c r="F2">
        <v>562.04999999999995</v>
      </c>
      <c r="H2">
        <f>3.27*166</f>
        <v>542.82000000000005</v>
      </c>
      <c r="I2">
        <v>166</v>
      </c>
    </row>
    <row r="3" spans="1:9" x14ac:dyDescent="0.2">
      <c r="A3" s="36">
        <v>45784</v>
      </c>
      <c r="B3" s="37">
        <v>1086</v>
      </c>
      <c r="C3" s="37">
        <f t="shared" si="0"/>
        <v>112</v>
      </c>
      <c r="D3" s="30">
        <v>1445.17</v>
      </c>
      <c r="E3">
        <v>1003.61</v>
      </c>
      <c r="F3">
        <v>562.04999999999995</v>
      </c>
    </row>
    <row r="4" spans="1:9" x14ac:dyDescent="0.2">
      <c r="A4" s="36">
        <v>45785</v>
      </c>
      <c r="B4" s="37">
        <v>1107</v>
      </c>
      <c r="C4" s="37">
        <f t="shared" si="0"/>
        <v>21</v>
      </c>
      <c r="D4" s="30">
        <v>1445.17</v>
      </c>
      <c r="E4">
        <v>1003.61</v>
      </c>
      <c r="F4">
        <v>562.04999999999995</v>
      </c>
    </row>
    <row r="5" spans="1:9" ht="51" x14ac:dyDescent="0.2">
      <c r="A5" s="36">
        <v>45786</v>
      </c>
      <c r="B5" s="37">
        <v>835</v>
      </c>
      <c r="C5" s="37">
        <f t="shared" si="0"/>
        <v>272</v>
      </c>
      <c r="D5" s="30">
        <v>1445.17</v>
      </c>
      <c r="E5">
        <v>1003.61</v>
      </c>
      <c r="F5">
        <v>562.04999999999995</v>
      </c>
      <c r="G5" s="7" t="s">
        <v>0</v>
      </c>
      <c r="H5" s="35" t="s">
        <v>16</v>
      </c>
    </row>
    <row r="6" spans="1:9" x14ac:dyDescent="0.2">
      <c r="A6" s="36">
        <v>45787</v>
      </c>
      <c r="B6" s="37">
        <v>1191</v>
      </c>
      <c r="C6" s="37">
        <f t="shared" si="0"/>
        <v>356</v>
      </c>
      <c r="D6" s="30">
        <v>1445.17</v>
      </c>
      <c r="E6">
        <v>1003.61</v>
      </c>
      <c r="F6">
        <v>562.04999999999995</v>
      </c>
      <c r="G6" s="36">
        <v>45866</v>
      </c>
      <c r="H6" s="7">
        <v>1352</v>
      </c>
    </row>
    <row r="7" spans="1:9" x14ac:dyDescent="0.2">
      <c r="A7" s="36">
        <v>45790</v>
      </c>
      <c r="B7" s="37">
        <v>1203</v>
      </c>
      <c r="C7" s="37">
        <f t="shared" si="0"/>
        <v>12</v>
      </c>
      <c r="D7" s="30">
        <v>1445.17</v>
      </c>
      <c r="E7">
        <v>1003.61</v>
      </c>
      <c r="F7">
        <v>562.04999999999995</v>
      </c>
      <c r="G7" s="36">
        <v>45868</v>
      </c>
      <c r="H7" s="7">
        <v>1163</v>
      </c>
    </row>
    <row r="8" spans="1:9" x14ac:dyDescent="0.2">
      <c r="A8" s="36">
        <v>45791</v>
      </c>
      <c r="B8" s="37">
        <v>1341</v>
      </c>
      <c r="C8" s="37">
        <f t="shared" si="0"/>
        <v>138</v>
      </c>
      <c r="D8" s="30">
        <v>1445.17</v>
      </c>
      <c r="E8">
        <v>1003.61</v>
      </c>
      <c r="F8">
        <v>562.04999999999995</v>
      </c>
      <c r="G8" s="36">
        <v>45884</v>
      </c>
      <c r="H8" s="7">
        <v>1218</v>
      </c>
    </row>
    <row r="9" spans="1:9" x14ac:dyDescent="0.2">
      <c r="A9" s="36">
        <v>45796</v>
      </c>
      <c r="B9" s="37">
        <v>885</v>
      </c>
      <c r="C9" s="37">
        <f t="shared" si="0"/>
        <v>456</v>
      </c>
      <c r="D9" s="30">
        <v>1445.17</v>
      </c>
      <c r="E9">
        <v>1003.61</v>
      </c>
      <c r="F9">
        <v>562.04999999999995</v>
      </c>
      <c r="G9" s="36">
        <v>45888</v>
      </c>
      <c r="H9" s="7">
        <v>904</v>
      </c>
    </row>
    <row r="10" spans="1:9" x14ac:dyDescent="0.2">
      <c r="A10" s="36">
        <v>45798</v>
      </c>
      <c r="B10" s="37">
        <v>1044</v>
      </c>
      <c r="C10" s="37">
        <f t="shared" si="0"/>
        <v>159</v>
      </c>
      <c r="D10" s="30">
        <v>1445.17</v>
      </c>
      <c r="E10">
        <v>1003.61</v>
      </c>
      <c r="F10">
        <v>562.04999999999995</v>
      </c>
      <c r="G10" s="36">
        <v>45891</v>
      </c>
      <c r="H10" s="7">
        <v>1265</v>
      </c>
    </row>
    <row r="11" spans="1:9" x14ac:dyDescent="0.2">
      <c r="A11" s="36">
        <v>45799</v>
      </c>
      <c r="B11" s="37">
        <v>894</v>
      </c>
      <c r="C11" s="37">
        <f t="shared" si="0"/>
        <v>150</v>
      </c>
      <c r="D11" s="30">
        <v>1445.17</v>
      </c>
      <c r="E11">
        <v>1003.61</v>
      </c>
      <c r="F11">
        <v>562.04999999999995</v>
      </c>
    </row>
    <row r="12" spans="1:9" x14ac:dyDescent="0.2">
      <c r="A12" s="36">
        <v>45804</v>
      </c>
      <c r="B12" s="37">
        <v>878</v>
      </c>
      <c r="C12" s="37">
        <f t="shared" si="0"/>
        <v>16</v>
      </c>
      <c r="D12" s="30">
        <v>1445.17</v>
      </c>
      <c r="E12">
        <v>1003.61</v>
      </c>
      <c r="F12">
        <v>562.04999999999995</v>
      </c>
    </row>
    <row r="13" spans="1:9" x14ac:dyDescent="0.2">
      <c r="A13" s="36">
        <v>45805</v>
      </c>
      <c r="B13" s="37">
        <v>1049</v>
      </c>
      <c r="C13" s="37">
        <f t="shared" si="0"/>
        <v>171</v>
      </c>
      <c r="D13" s="30">
        <v>1445.17</v>
      </c>
      <c r="E13">
        <v>1003.61</v>
      </c>
      <c r="F13">
        <v>562.04999999999995</v>
      </c>
    </row>
    <row r="14" spans="1:9" x14ac:dyDescent="0.2">
      <c r="A14" s="36">
        <v>45806</v>
      </c>
      <c r="B14" s="37">
        <v>1090</v>
      </c>
      <c r="C14" s="37">
        <f t="shared" si="0"/>
        <v>41</v>
      </c>
      <c r="D14" s="30">
        <v>1445.17</v>
      </c>
      <c r="E14">
        <v>1003.61</v>
      </c>
      <c r="F14">
        <v>562.04999999999995</v>
      </c>
    </row>
    <row r="15" spans="1:9" x14ac:dyDescent="0.2">
      <c r="A15" s="36">
        <v>45811</v>
      </c>
      <c r="B15" s="37">
        <v>1032</v>
      </c>
      <c r="C15" s="37">
        <f t="shared" si="0"/>
        <v>58</v>
      </c>
      <c r="D15" s="30">
        <v>1445.17</v>
      </c>
      <c r="E15">
        <v>1003.61</v>
      </c>
      <c r="F15">
        <v>562.04999999999995</v>
      </c>
    </row>
    <row r="16" spans="1:9" x14ac:dyDescent="0.2">
      <c r="A16" s="36">
        <v>45812</v>
      </c>
      <c r="B16" s="37">
        <v>941</v>
      </c>
      <c r="C16" s="37">
        <f t="shared" si="0"/>
        <v>91</v>
      </c>
      <c r="D16" s="30">
        <v>1445.17</v>
      </c>
      <c r="E16">
        <v>1003.61</v>
      </c>
      <c r="F16">
        <v>562.04999999999995</v>
      </c>
    </row>
    <row r="17" spans="1:6" x14ac:dyDescent="0.2">
      <c r="A17" s="36">
        <v>45814</v>
      </c>
      <c r="B17" s="37">
        <v>946</v>
      </c>
      <c r="C17" s="37">
        <f t="shared" si="0"/>
        <v>5</v>
      </c>
      <c r="D17" s="30">
        <v>1445.17</v>
      </c>
      <c r="E17">
        <v>1003.61</v>
      </c>
      <c r="F17">
        <v>562.04999999999995</v>
      </c>
    </row>
    <row r="18" spans="1:6" x14ac:dyDescent="0.2">
      <c r="A18" s="36">
        <v>45818</v>
      </c>
      <c r="B18" s="37">
        <v>948</v>
      </c>
      <c r="C18" s="37">
        <f t="shared" si="0"/>
        <v>2</v>
      </c>
      <c r="D18" s="30">
        <v>1445.17</v>
      </c>
      <c r="E18">
        <v>1003.61</v>
      </c>
      <c r="F18">
        <v>562.04999999999995</v>
      </c>
    </row>
    <row r="19" spans="1:6" x14ac:dyDescent="0.2">
      <c r="A19" s="36">
        <v>45819</v>
      </c>
      <c r="B19" s="37">
        <v>1049</v>
      </c>
      <c r="C19" s="37">
        <f t="shared" si="0"/>
        <v>101</v>
      </c>
      <c r="D19" s="30">
        <v>1445.17</v>
      </c>
      <c r="E19">
        <v>1003.61</v>
      </c>
      <c r="F19">
        <v>562.04999999999995</v>
      </c>
    </row>
    <row r="20" spans="1:6" x14ac:dyDescent="0.2">
      <c r="A20" s="36">
        <v>45820</v>
      </c>
      <c r="B20" s="37">
        <v>737</v>
      </c>
      <c r="C20" s="37">
        <f t="shared" si="0"/>
        <v>312</v>
      </c>
      <c r="D20" s="30">
        <v>1445.17</v>
      </c>
      <c r="E20">
        <v>1003.61</v>
      </c>
      <c r="F20">
        <v>562.04999999999995</v>
      </c>
    </row>
    <row r="21" spans="1:6" x14ac:dyDescent="0.2">
      <c r="A21" s="36">
        <v>45831</v>
      </c>
      <c r="B21" s="37">
        <v>1006</v>
      </c>
      <c r="C21" s="37">
        <f t="shared" si="0"/>
        <v>269</v>
      </c>
      <c r="D21" s="30">
        <v>1445.17</v>
      </c>
      <c r="E21">
        <v>1003.61</v>
      </c>
      <c r="F21">
        <v>562.04999999999995</v>
      </c>
    </row>
    <row r="22" spans="1:6" x14ac:dyDescent="0.2">
      <c r="A22" s="36">
        <v>45832</v>
      </c>
      <c r="B22" s="37">
        <v>1046</v>
      </c>
      <c r="C22" s="37">
        <f t="shared" si="0"/>
        <v>40</v>
      </c>
      <c r="D22" s="30">
        <v>1445.17</v>
      </c>
      <c r="E22">
        <v>1003.61</v>
      </c>
      <c r="F22">
        <v>562.04999999999995</v>
      </c>
    </row>
    <row r="23" spans="1:6" x14ac:dyDescent="0.2">
      <c r="A23" s="36">
        <v>45833</v>
      </c>
      <c r="B23" s="37">
        <v>861</v>
      </c>
      <c r="C23" s="37">
        <f t="shared" si="0"/>
        <v>185</v>
      </c>
      <c r="D23" s="30">
        <v>1445.17</v>
      </c>
      <c r="E23">
        <v>1003.61</v>
      </c>
      <c r="F23">
        <v>562.04999999999995</v>
      </c>
    </row>
    <row r="24" spans="1:6" x14ac:dyDescent="0.2">
      <c r="A24" s="36">
        <v>45837</v>
      </c>
      <c r="B24" s="37">
        <v>353</v>
      </c>
      <c r="C24" s="37">
        <f t="shared" si="0"/>
        <v>508</v>
      </c>
      <c r="D24" s="30">
        <v>1445.17</v>
      </c>
      <c r="E24">
        <v>1003.61</v>
      </c>
      <c r="F24">
        <v>562.04999999999995</v>
      </c>
    </row>
    <row r="25" spans="1:6" x14ac:dyDescent="0.2">
      <c r="A25" s="36">
        <v>45839</v>
      </c>
      <c r="B25" s="37">
        <v>923</v>
      </c>
      <c r="C25" s="37">
        <f t="shared" si="0"/>
        <v>570</v>
      </c>
      <c r="D25" s="30">
        <v>1445.17</v>
      </c>
      <c r="E25">
        <v>1003.61</v>
      </c>
      <c r="F25">
        <v>562.04999999999995</v>
      </c>
    </row>
    <row r="26" spans="1:6" x14ac:dyDescent="0.2">
      <c r="A26" s="36">
        <v>45840</v>
      </c>
      <c r="B26" s="37">
        <v>922</v>
      </c>
      <c r="C26" s="37">
        <f t="shared" si="0"/>
        <v>1</v>
      </c>
      <c r="D26" s="30">
        <v>1445.17</v>
      </c>
      <c r="E26">
        <v>1003.61</v>
      </c>
      <c r="F26">
        <v>562.04999999999995</v>
      </c>
    </row>
    <row r="27" spans="1:6" x14ac:dyDescent="0.2">
      <c r="A27" s="36">
        <v>45841</v>
      </c>
      <c r="B27" s="37">
        <v>1056</v>
      </c>
      <c r="C27" s="37">
        <f t="shared" si="0"/>
        <v>134</v>
      </c>
      <c r="D27" s="30">
        <v>1445.17</v>
      </c>
      <c r="E27">
        <v>1003.61</v>
      </c>
      <c r="F27">
        <v>562.04999999999995</v>
      </c>
    </row>
    <row r="28" spans="1:6" x14ac:dyDescent="0.2">
      <c r="A28" s="36">
        <v>45846</v>
      </c>
      <c r="B28" s="37">
        <v>1028</v>
      </c>
      <c r="C28" s="37">
        <f t="shared" si="0"/>
        <v>28</v>
      </c>
      <c r="D28" s="30">
        <v>1445.17</v>
      </c>
      <c r="E28">
        <v>1003.61</v>
      </c>
      <c r="F28">
        <v>562.04999999999995</v>
      </c>
    </row>
    <row r="29" spans="1:6" x14ac:dyDescent="0.2">
      <c r="A29" s="36">
        <v>45847</v>
      </c>
      <c r="B29" s="37">
        <v>905</v>
      </c>
      <c r="C29" s="37">
        <f t="shared" si="0"/>
        <v>123</v>
      </c>
      <c r="D29" s="30">
        <v>1445.17</v>
      </c>
      <c r="E29">
        <v>1003.61</v>
      </c>
      <c r="F29">
        <v>562.04999999999995</v>
      </c>
    </row>
    <row r="30" spans="1:6" x14ac:dyDescent="0.2">
      <c r="A30" s="36">
        <v>45849</v>
      </c>
      <c r="B30" s="37">
        <v>1278</v>
      </c>
      <c r="C30" s="37">
        <f t="shared" si="0"/>
        <v>373</v>
      </c>
      <c r="D30" s="30">
        <v>1445.17</v>
      </c>
      <c r="E30">
        <v>1003.61</v>
      </c>
      <c r="F30">
        <v>562.04999999999995</v>
      </c>
    </row>
    <row r="31" spans="1:6" x14ac:dyDescent="0.2">
      <c r="A31" s="36">
        <v>45852</v>
      </c>
      <c r="B31" s="37">
        <v>1156</v>
      </c>
      <c r="C31" s="37">
        <f t="shared" si="0"/>
        <v>122</v>
      </c>
      <c r="D31" s="30">
        <v>1445.17</v>
      </c>
      <c r="E31">
        <v>1003.61</v>
      </c>
      <c r="F31">
        <v>562.04999999999995</v>
      </c>
    </row>
    <row r="32" spans="1:6" x14ac:dyDescent="0.2">
      <c r="A32" s="36">
        <v>45853</v>
      </c>
      <c r="B32" s="37">
        <v>980</v>
      </c>
      <c r="C32" s="37">
        <f t="shared" si="0"/>
        <v>176</v>
      </c>
      <c r="D32" s="30">
        <v>1445.17</v>
      </c>
      <c r="E32">
        <v>1003.61</v>
      </c>
      <c r="F32">
        <v>562.04999999999995</v>
      </c>
    </row>
    <row r="33" spans="1:6" x14ac:dyDescent="0.2">
      <c r="A33" s="36">
        <v>45854</v>
      </c>
      <c r="B33" s="37">
        <v>1068</v>
      </c>
      <c r="C33" s="37">
        <f t="shared" si="0"/>
        <v>88</v>
      </c>
      <c r="D33" s="30">
        <v>1445.17</v>
      </c>
      <c r="E33">
        <v>1003.61</v>
      </c>
      <c r="F33">
        <v>562.04999999999995</v>
      </c>
    </row>
    <row r="34" spans="1:6" x14ac:dyDescent="0.2">
      <c r="A34" s="36">
        <v>45862</v>
      </c>
      <c r="B34" s="37">
        <v>1307</v>
      </c>
      <c r="C34" s="37">
        <f t="shared" si="0"/>
        <v>239</v>
      </c>
      <c r="D34" s="30">
        <v>1445.17</v>
      </c>
      <c r="E34">
        <v>1003.61</v>
      </c>
      <c r="F34">
        <v>562.04999999999995</v>
      </c>
    </row>
    <row r="35" spans="1:6" x14ac:dyDescent="0.2">
      <c r="A35" s="7"/>
      <c r="B35" s="37"/>
      <c r="C35" s="37"/>
    </row>
    <row r="36" spans="1:6" x14ac:dyDescent="0.2">
      <c r="A36" s="7" t="s">
        <v>32</v>
      </c>
      <c r="B36" s="7">
        <v>33119</v>
      </c>
      <c r="C36" s="7"/>
    </row>
    <row r="37" spans="1:6" x14ac:dyDescent="0.2">
      <c r="A37" s="7" t="s">
        <v>33</v>
      </c>
      <c r="B37" s="7">
        <v>1003.60606</v>
      </c>
      <c r="C37" s="7" t="s">
        <v>178</v>
      </c>
    </row>
    <row r="38" spans="1:6" x14ac:dyDescent="0.2">
      <c r="A38" s="7" t="s">
        <v>34</v>
      </c>
      <c r="B38" s="7">
        <v>180.25137599999999</v>
      </c>
      <c r="C38" s="7">
        <v>166</v>
      </c>
      <c r="F38">
        <f>B37-(C38*2.66)</f>
        <v>562.0460599999999</v>
      </c>
    </row>
    <row r="39" spans="1:6" x14ac:dyDescent="0.2">
      <c r="A39" s="7"/>
      <c r="B39" s="7"/>
      <c r="C39" s="7"/>
    </row>
    <row r="40" spans="1:6" x14ac:dyDescent="0.2">
      <c r="A40" s="7"/>
      <c r="B40" s="7"/>
      <c r="C40" s="7"/>
    </row>
    <row r="41" spans="1:6" x14ac:dyDescent="0.2">
      <c r="A41" s="7" t="s">
        <v>73</v>
      </c>
      <c r="B41" s="7"/>
      <c r="C41" s="7"/>
    </row>
    <row r="42" spans="1:6" x14ac:dyDescent="0.2">
      <c r="A42" s="7"/>
      <c r="B42" s="7"/>
      <c r="C42" s="7"/>
    </row>
    <row r="43" spans="1:6" x14ac:dyDescent="0.2">
      <c r="A43" s="7"/>
      <c r="B43" s="7"/>
      <c r="C43" s="7"/>
    </row>
    <row r="44" spans="1:6" x14ac:dyDescent="0.2">
      <c r="A44" s="7"/>
      <c r="B44" s="7"/>
      <c r="C44" s="7"/>
    </row>
    <row r="45" spans="1:6" x14ac:dyDescent="0.2">
      <c r="A45" s="7"/>
      <c r="B45" s="7"/>
      <c r="C45" s="7"/>
    </row>
    <row r="46" spans="1:6" x14ac:dyDescent="0.2">
      <c r="A46" s="7"/>
      <c r="B46" s="7"/>
      <c r="C46" s="7"/>
    </row>
    <row r="47" spans="1:6" ht="17" x14ac:dyDescent="0.2">
      <c r="A47" s="7" t="s">
        <v>0</v>
      </c>
      <c r="B47" s="35" t="s">
        <v>16</v>
      </c>
      <c r="C47" s="35"/>
    </row>
    <row r="48" spans="1:6" x14ac:dyDescent="0.2">
      <c r="A48" s="36">
        <v>45866</v>
      </c>
      <c r="B48" s="7">
        <v>1352</v>
      </c>
      <c r="C48" s="7"/>
    </row>
    <row r="49" spans="1:7" x14ac:dyDescent="0.2">
      <c r="A49" s="36">
        <v>45868</v>
      </c>
      <c r="B49" s="7">
        <v>1163</v>
      </c>
      <c r="C49" s="7"/>
    </row>
    <row r="50" spans="1:7" x14ac:dyDescent="0.2">
      <c r="A50" s="36">
        <v>45884</v>
      </c>
      <c r="B50" s="7">
        <v>1218</v>
      </c>
      <c r="C50" s="7"/>
    </row>
    <row r="51" spans="1:7" x14ac:dyDescent="0.2">
      <c r="A51" s="36">
        <v>45888</v>
      </c>
      <c r="B51" s="7">
        <v>904</v>
      </c>
      <c r="C51" s="7"/>
    </row>
    <row r="52" spans="1:7" x14ac:dyDescent="0.2">
      <c r="A52" s="36">
        <v>45891</v>
      </c>
      <c r="B52" s="7">
        <v>1265</v>
      </c>
      <c r="C52" s="7"/>
    </row>
    <row r="53" spans="1:7" x14ac:dyDescent="0.2">
      <c r="A53" s="7"/>
      <c r="B53" s="7"/>
      <c r="C53" s="7"/>
    </row>
    <row r="54" spans="1:7" ht="51" x14ac:dyDescent="0.2">
      <c r="A54" s="7"/>
      <c r="B54" s="7"/>
      <c r="C54" s="7" t="s">
        <v>0</v>
      </c>
      <c r="D54" s="35" t="s">
        <v>16</v>
      </c>
      <c r="E54" s="40" t="s">
        <v>181</v>
      </c>
      <c r="F54" s="39" t="s">
        <v>182</v>
      </c>
      <c r="G54" s="39" t="s">
        <v>183</v>
      </c>
    </row>
    <row r="55" spans="1:7" x14ac:dyDescent="0.2">
      <c r="A55" s="7"/>
      <c r="B55" s="7"/>
      <c r="C55" s="36">
        <v>45866</v>
      </c>
      <c r="D55" s="7">
        <v>1352</v>
      </c>
      <c r="E55" s="41">
        <v>1445.17</v>
      </c>
      <c r="F55" s="38">
        <v>1003.61</v>
      </c>
      <c r="G55" s="38">
        <v>562.04999999999995</v>
      </c>
    </row>
    <row r="56" spans="1:7" x14ac:dyDescent="0.2">
      <c r="A56" s="7"/>
      <c r="B56" s="7"/>
      <c r="C56" s="36">
        <v>45868</v>
      </c>
      <c r="D56" s="7">
        <v>1163</v>
      </c>
      <c r="E56" s="40">
        <v>1445.17</v>
      </c>
      <c r="F56" s="39">
        <v>1003.61</v>
      </c>
      <c r="G56" s="39">
        <v>562.04999999999995</v>
      </c>
    </row>
    <row r="57" spans="1:7" x14ac:dyDescent="0.2">
      <c r="A57" s="7"/>
      <c r="B57" s="7"/>
      <c r="C57" s="36">
        <v>45874</v>
      </c>
      <c r="D57" s="7">
        <v>1056</v>
      </c>
      <c r="E57" s="40">
        <v>1445.17</v>
      </c>
      <c r="F57" s="39">
        <v>1003.61</v>
      </c>
      <c r="G57" s="39">
        <v>562.04999999999995</v>
      </c>
    </row>
    <row r="58" spans="1:7" x14ac:dyDescent="0.2">
      <c r="A58" s="7"/>
      <c r="B58" s="7"/>
      <c r="C58" s="36">
        <v>45876</v>
      </c>
      <c r="D58" s="7">
        <v>1278</v>
      </c>
      <c r="E58" s="40">
        <v>1445.17</v>
      </c>
      <c r="F58" s="39">
        <v>1003.61</v>
      </c>
      <c r="G58" s="39">
        <v>562.04999999999995</v>
      </c>
    </row>
    <row r="59" spans="1:7" x14ac:dyDescent="0.2">
      <c r="A59" s="7"/>
      <c r="B59" s="7"/>
      <c r="C59" s="36">
        <v>45884</v>
      </c>
      <c r="D59" s="7">
        <v>1218</v>
      </c>
      <c r="E59" s="41">
        <v>1445.17</v>
      </c>
      <c r="F59" s="38">
        <v>1003.61</v>
      </c>
      <c r="G59" s="38">
        <v>562.04999999999995</v>
      </c>
    </row>
    <row r="60" spans="1:7" x14ac:dyDescent="0.2">
      <c r="A60" s="7"/>
      <c r="B60" s="7"/>
      <c r="C60" s="36">
        <v>45888</v>
      </c>
      <c r="D60" s="7">
        <v>1004</v>
      </c>
      <c r="E60" s="40">
        <v>1445.17</v>
      </c>
      <c r="F60" s="39">
        <v>1003.61</v>
      </c>
      <c r="G60" s="39">
        <v>562.04999999999995</v>
      </c>
    </row>
    <row r="61" spans="1:7" x14ac:dyDescent="0.2">
      <c r="A61" s="7"/>
      <c r="B61" s="7"/>
      <c r="C61" s="36">
        <v>45891</v>
      </c>
      <c r="D61" s="7">
        <v>1265</v>
      </c>
      <c r="E61" s="41">
        <v>1445.17</v>
      </c>
      <c r="F61" s="38">
        <v>1003.61</v>
      </c>
      <c r="G61" s="38">
        <v>562.04999999999995</v>
      </c>
    </row>
    <row r="62" spans="1:7" x14ac:dyDescent="0.2">
      <c r="A62" s="7"/>
      <c r="B62" s="7"/>
      <c r="C62" s="2">
        <v>45897</v>
      </c>
      <c r="D62">
        <v>1133</v>
      </c>
      <c r="E62" s="41">
        <v>1445.17</v>
      </c>
      <c r="F62" s="38">
        <v>1003.61</v>
      </c>
      <c r="G62" s="38">
        <v>562.04999999999995</v>
      </c>
    </row>
    <row r="63" spans="1:7" x14ac:dyDescent="0.2">
      <c r="A63" s="7"/>
      <c r="B63" s="7"/>
      <c r="C63" s="2">
        <v>45898</v>
      </c>
      <c r="D63">
        <v>1372</v>
      </c>
      <c r="E63" s="41">
        <v>1445.17</v>
      </c>
      <c r="F63" s="38">
        <v>1003.61</v>
      </c>
      <c r="G63" s="38">
        <v>562.04999999999995</v>
      </c>
    </row>
    <row r="64" spans="1:7" x14ac:dyDescent="0.2">
      <c r="A64" s="7"/>
      <c r="B64" s="7"/>
      <c r="C64" s="7"/>
    </row>
    <row r="65" spans="1:3" x14ac:dyDescent="0.2">
      <c r="A65" s="7"/>
      <c r="B65" s="7"/>
      <c r="C65" s="7"/>
    </row>
    <row r="66" spans="1:3" x14ac:dyDescent="0.2">
      <c r="A66" s="7"/>
      <c r="B66" s="7"/>
      <c r="C66" s="7"/>
    </row>
    <row r="67" spans="1:3" x14ac:dyDescent="0.2">
      <c r="A67" s="7"/>
      <c r="B67" s="7"/>
      <c r="C67" s="7"/>
    </row>
    <row r="68" spans="1:3" x14ac:dyDescent="0.2">
      <c r="A68" s="7"/>
      <c r="B68" s="7"/>
      <c r="C68" s="7"/>
    </row>
    <row r="69" spans="1:3" x14ac:dyDescent="0.2">
      <c r="A69" s="7"/>
      <c r="B69" s="7"/>
      <c r="C69" s="7"/>
    </row>
    <row r="70" spans="1:3" x14ac:dyDescent="0.2">
      <c r="A70" s="7"/>
      <c r="B70" s="7"/>
      <c r="C70" s="7"/>
    </row>
    <row r="71" spans="1:3" x14ac:dyDescent="0.2">
      <c r="A71" s="7"/>
      <c r="B71" s="7"/>
      <c r="C71" s="7"/>
    </row>
    <row r="72" spans="1:3" x14ac:dyDescent="0.2">
      <c r="A72" s="7"/>
      <c r="B72" s="7"/>
      <c r="C72" s="7"/>
    </row>
    <row r="73" spans="1:3" x14ac:dyDescent="0.2">
      <c r="A73" s="7"/>
      <c r="B73" s="7"/>
      <c r="C73" s="7"/>
    </row>
    <row r="74" spans="1:3" x14ac:dyDescent="0.2">
      <c r="A74" s="7"/>
      <c r="B74" s="7"/>
      <c r="C74" s="7"/>
    </row>
    <row r="75" spans="1:3" x14ac:dyDescent="0.2">
      <c r="A75" s="7"/>
      <c r="B75" s="7"/>
      <c r="C75" s="7"/>
    </row>
    <row r="76" spans="1:3" x14ac:dyDescent="0.2">
      <c r="A76" s="7"/>
      <c r="B76" s="7"/>
      <c r="C76" s="7"/>
    </row>
    <row r="77" spans="1:3" x14ac:dyDescent="0.2">
      <c r="A77" s="7"/>
      <c r="B77" s="7"/>
      <c r="C77" s="7"/>
    </row>
    <row r="78" spans="1:3" x14ac:dyDescent="0.2">
      <c r="A78" s="7"/>
      <c r="B78" s="7"/>
      <c r="C78" s="7"/>
    </row>
    <row r="79" spans="1:3" x14ac:dyDescent="0.2">
      <c r="A79" s="7"/>
      <c r="B79" s="7"/>
      <c r="C79" s="7"/>
    </row>
    <row r="80" spans="1:3" x14ac:dyDescent="0.2">
      <c r="A80" s="7"/>
      <c r="B80" s="7"/>
      <c r="C80" s="7"/>
    </row>
    <row r="81" spans="1:3" x14ac:dyDescent="0.2">
      <c r="A81" s="7"/>
      <c r="B81" s="7"/>
      <c r="C81" s="7"/>
    </row>
    <row r="82" spans="1:3" x14ac:dyDescent="0.2">
      <c r="A82" s="7"/>
      <c r="B82" s="7"/>
      <c r="C82" s="7"/>
    </row>
    <row r="83" spans="1:3" x14ac:dyDescent="0.2">
      <c r="A83" s="7"/>
      <c r="B83" s="7"/>
      <c r="C83" s="7"/>
    </row>
    <row r="84" spans="1:3" x14ac:dyDescent="0.2">
      <c r="A84" s="7"/>
      <c r="B84" s="7"/>
      <c r="C84" s="7"/>
    </row>
    <row r="85" spans="1:3" x14ac:dyDescent="0.2">
      <c r="A85" s="7"/>
      <c r="B85" s="7"/>
      <c r="C85" s="7"/>
    </row>
    <row r="86" spans="1:3" x14ac:dyDescent="0.2">
      <c r="A86" s="7"/>
      <c r="B86" s="7"/>
      <c r="C86" s="7"/>
    </row>
    <row r="87" spans="1:3" x14ac:dyDescent="0.2">
      <c r="A87" s="7"/>
      <c r="B87" s="7"/>
      <c r="C87" s="7"/>
    </row>
    <row r="88" spans="1:3" x14ac:dyDescent="0.2">
      <c r="A88" s="7"/>
      <c r="B88" s="7"/>
      <c r="C88" s="7"/>
    </row>
    <row r="89" spans="1:3" x14ac:dyDescent="0.2">
      <c r="A89" s="7"/>
      <c r="B89" s="7"/>
      <c r="C89" s="7"/>
    </row>
    <row r="90" spans="1:3" x14ac:dyDescent="0.2">
      <c r="A90" s="7"/>
      <c r="B90" s="7"/>
      <c r="C90" s="7"/>
    </row>
    <row r="91" spans="1:3" x14ac:dyDescent="0.2">
      <c r="A91" s="7"/>
      <c r="B91" s="7"/>
      <c r="C91" s="7"/>
    </row>
    <row r="92" spans="1:3" x14ac:dyDescent="0.2">
      <c r="A92" s="7"/>
      <c r="B92" s="7"/>
      <c r="C92" s="7"/>
    </row>
    <row r="93" spans="1:3" x14ac:dyDescent="0.2">
      <c r="A93" s="7"/>
      <c r="B93" s="7"/>
      <c r="C93" s="7"/>
    </row>
    <row r="94" spans="1:3" x14ac:dyDescent="0.2">
      <c r="A94" s="7"/>
      <c r="B94" s="7"/>
      <c r="C94" s="7"/>
    </row>
    <row r="95" spans="1:3" x14ac:dyDescent="0.2">
      <c r="A95" s="7"/>
      <c r="B95" s="7"/>
      <c r="C95" s="7"/>
    </row>
    <row r="96" spans="1:3" x14ac:dyDescent="0.2">
      <c r="A96" s="7"/>
      <c r="B96" s="7"/>
      <c r="C96" s="7"/>
    </row>
    <row r="97" spans="1:3" x14ac:dyDescent="0.2">
      <c r="A97" s="7"/>
      <c r="B97" s="7"/>
      <c r="C97" s="7"/>
    </row>
    <row r="98" spans="1:3" x14ac:dyDescent="0.2">
      <c r="A98" s="7"/>
      <c r="B98" s="7"/>
      <c r="C98" s="7"/>
    </row>
    <row r="99" spans="1:3" x14ac:dyDescent="0.2">
      <c r="A99" s="7"/>
      <c r="B99" s="7"/>
      <c r="C99" s="7"/>
    </row>
    <row r="100" spans="1:3" x14ac:dyDescent="0.2">
      <c r="A100" s="7"/>
      <c r="B100" s="7"/>
      <c r="C100" s="7"/>
    </row>
    <row r="101" spans="1:3" x14ac:dyDescent="0.2">
      <c r="A101" s="7"/>
      <c r="B101" s="7"/>
      <c r="C101" s="7"/>
    </row>
    <row r="102" spans="1:3" x14ac:dyDescent="0.2">
      <c r="A102" s="7"/>
      <c r="B102" s="7"/>
      <c r="C102" s="7"/>
    </row>
    <row r="103" spans="1:3" x14ac:dyDescent="0.2">
      <c r="A103" s="7"/>
      <c r="B103" s="7"/>
      <c r="C103" s="7"/>
    </row>
    <row r="104" spans="1:3" x14ac:dyDescent="0.2">
      <c r="A104" s="7"/>
      <c r="B104" s="7"/>
      <c r="C104" s="7"/>
    </row>
    <row r="105" spans="1:3" x14ac:dyDescent="0.2">
      <c r="A105" s="7"/>
      <c r="B105" s="7"/>
      <c r="C105" s="7"/>
    </row>
    <row r="106" spans="1:3" x14ac:dyDescent="0.2">
      <c r="A106" s="7"/>
      <c r="B106" s="7"/>
      <c r="C106" s="7"/>
    </row>
    <row r="107" spans="1:3" x14ac:dyDescent="0.2">
      <c r="A107" s="7"/>
      <c r="B107" s="7"/>
      <c r="C107" s="7"/>
    </row>
    <row r="108" spans="1:3" x14ac:dyDescent="0.2">
      <c r="A108" s="7"/>
      <c r="B108" s="7"/>
      <c r="C108" s="7"/>
    </row>
    <row r="109" spans="1:3" x14ac:dyDescent="0.2">
      <c r="A109" s="7"/>
      <c r="B109" s="7"/>
      <c r="C109" s="7"/>
    </row>
    <row r="110" spans="1:3" x14ac:dyDescent="0.2">
      <c r="A110" s="7"/>
      <c r="B110" s="7"/>
      <c r="C110" s="7"/>
    </row>
    <row r="111" spans="1:3" x14ac:dyDescent="0.2">
      <c r="A111" s="7"/>
      <c r="B111" s="7"/>
      <c r="C111" s="7"/>
    </row>
    <row r="112" spans="1:3" x14ac:dyDescent="0.2">
      <c r="A112" s="7"/>
      <c r="B112" s="7"/>
      <c r="C112" s="7"/>
    </row>
    <row r="113" spans="1:3" x14ac:dyDescent="0.2">
      <c r="A113" s="7"/>
      <c r="B113" s="7"/>
      <c r="C113" s="7"/>
    </row>
    <row r="114" spans="1:3" x14ac:dyDescent="0.2">
      <c r="A114" s="7"/>
      <c r="B114" s="7"/>
      <c r="C114" s="7"/>
    </row>
    <row r="115" spans="1:3" x14ac:dyDescent="0.2">
      <c r="A115" s="7"/>
      <c r="B115" s="7"/>
      <c r="C115" s="7"/>
    </row>
    <row r="116" spans="1:3" x14ac:dyDescent="0.2">
      <c r="A116" s="7"/>
      <c r="B116" s="7"/>
      <c r="C116" s="7"/>
    </row>
    <row r="117" spans="1:3" x14ac:dyDescent="0.2">
      <c r="A117" s="7"/>
      <c r="B117" s="7"/>
      <c r="C117" s="7"/>
    </row>
    <row r="118" spans="1:3" x14ac:dyDescent="0.2">
      <c r="A118" s="7"/>
      <c r="B118" s="7"/>
      <c r="C118" s="7"/>
    </row>
    <row r="119" spans="1:3" x14ac:dyDescent="0.2">
      <c r="A119" s="7"/>
      <c r="B119" s="7"/>
      <c r="C119" s="7"/>
    </row>
    <row r="120" spans="1:3" x14ac:dyDescent="0.2">
      <c r="A120" s="7"/>
      <c r="B120" s="7"/>
      <c r="C120" s="7"/>
    </row>
    <row r="121" spans="1:3" x14ac:dyDescent="0.2">
      <c r="A121" s="7"/>
      <c r="B121" s="7"/>
      <c r="C121" s="7"/>
    </row>
    <row r="122" spans="1:3" x14ac:dyDescent="0.2">
      <c r="A122" s="7"/>
      <c r="B122" s="7"/>
      <c r="C122" s="7"/>
    </row>
    <row r="123" spans="1:3" x14ac:dyDescent="0.2">
      <c r="A123" s="7"/>
      <c r="B123" s="7"/>
      <c r="C123" s="7"/>
    </row>
    <row r="124" spans="1:3" x14ac:dyDescent="0.2">
      <c r="A124" s="7"/>
      <c r="B124" s="7"/>
      <c r="C124" s="7"/>
    </row>
    <row r="125" spans="1:3" x14ac:dyDescent="0.2">
      <c r="A125" s="7"/>
      <c r="B125" s="7"/>
      <c r="C125" s="7"/>
    </row>
    <row r="126" spans="1:3" x14ac:dyDescent="0.2">
      <c r="A126" s="7"/>
      <c r="B126" s="7"/>
      <c r="C126" s="7"/>
    </row>
    <row r="127" spans="1:3" x14ac:dyDescent="0.2">
      <c r="A127" s="7"/>
      <c r="B127" s="7"/>
      <c r="C127" s="7"/>
    </row>
    <row r="128" spans="1:3" x14ac:dyDescent="0.2">
      <c r="A128" s="7"/>
      <c r="B128" s="7"/>
      <c r="C128" s="7"/>
    </row>
    <row r="129" spans="1:3" x14ac:dyDescent="0.2">
      <c r="A129" s="7"/>
      <c r="B129" s="7"/>
      <c r="C129" s="7"/>
    </row>
    <row r="130" spans="1:3" x14ac:dyDescent="0.2">
      <c r="A130" s="7"/>
      <c r="B130" s="7"/>
      <c r="C130" s="7"/>
    </row>
    <row r="131" spans="1:3" x14ac:dyDescent="0.2">
      <c r="A131" s="7"/>
      <c r="B131" s="7"/>
      <c r="C131" s="7"/>
    </row>
    <row r="132" spans="1:3" x14ac:dyDescent="0.2">
      <c r="A132" s="7"/>
      <c r="B132" s="7"/>
      <c r="C132" s="7"/>
    </row>
    <row r="133" spans="1:3" x14ac:dyDescent="0.2">
      <c r="A133" s="7"/>
      <c r="B133" s="7"/>
      <c r="C133" s="7"/>
    </row>
    <row r="134" spans="1:3" x14ac:dyDescent="0.2">
      <c r="A134" s="7"/>
      <c r="B134" s="7"/>
      <c r="C134" s="7"/>
    </row>
    <row r="135" spans="1:3" x14ac:dyDescent="0.2">
      <c r="A135" s="7"/>
      <c r="B135" s="7"/>
      <c r="C135" s="7"/>
    </row>
    <row r="136" spans="1:3" x14ac:dyDescent="0.2">
      <c r="A136" s="7"/>
      <c r="B136" s="7"/>
      <c r="C136" s="7"/>
    </row>
    <row r="137" spans="1:3" x14ac:dyDescent="0.2">
      <c r="A137" s="7"/>
      <c r="B137" s="7"/>
      <c r="C137" s="7"/>
    </row>
    <row r="138" spans="1:3" x14ac:dyDescent="0.2">
      <c r="A138" s="7"/>
      <c r="B138" s="7"/>
      <c r="C138" s="7"/>
    </row>
    <row r="139" spans="1:3" x14ac:dyDescent="0.2">
      <c r="A139" s="7"/>
      <c r="B139" s="7"/>
      <c r="C139" s="7"/>
    </row>
    <row r="140" spans="1:3" x14ac:dyDescent="0.2">
      <c r="A140" s="7"/>
      <c r="B140" s="7"/>
      <c r="C140" s="7"/>
    </row>
    <row r="141" spans="1:3" x14ac:dyDescent="0.2">
      <c r="A141" s="7"/>
      <c r="B141" s="7"/>
      <c r="C141" s="7"/>
    </row>
    <row r="142" spans="1:3" x14ac:dyDescent="0.2">
      <c r="A142" s="7"/>
      <c r="B142" s="7"/>
      <c r="C142" s="7"/>
    </row>
    <row r="143" spans="1:3" x14ac:dyDescent="0.2">
      <c r="A143" s="7"/>
      <c r="B143" s="7"/>
      <c r="C143" s="7"/>
    </row>
    <row r="144" spans="1:3" x14ac:dyDescent="0.2">
      <c r="A144" s="7"/>
      <c r="B144" s="7"/>
      <c r="C144" s="7"/>
    </row>
    <row r="145" spans="1:3" x14ac:dyDescent="0.2">
      <c r="A145" s="7"/>
      <c r="B145" s="7"/>
      <c r="C145" s="7"/>
    </row>
    <row r="146" spans="1:3" x14ac:dyDescent="0.2">
      <c r="A146" s="7"/>
      <c r="B146" s="7"/>
      <c r="C146" s="7"/>
    </row>
    <row r="147" spans="1:3" x14ac:dyDescent="0.2">
      <c r="A147" s="7"/>
      <c r="B147" s="7"/>
      <c r="C147" s="7"/>
    </row>
    <row r="148" spans="1:3" x14ac:dyDescent="0.2">
      <c r="A148" s="7"/>
      <c r="B148" s="7"/>
      <c r="C148" s="7"/>
    </row>
    <row r="149" spans="1:3" x14ac:dyDescent="0.2">
      <c r="A149" s="7"/>
      <c r="B149" s="7"/>
      <c r="C149" s="7"/>
    </row>
    <row r="150" spans="1:3" x14ac:dyDescent="0.2">
      <c r="A150" s="7"/>
      <c r="B150" s="7"/>
      <c r="C150" s="7"/>
    </row>
    <row r="151" spans="1:3" x14ac:dyDescent="0.2">
      <c r="A151" s="7"/>
      <c r="B151" s="7"/>
      <c r="C151" s="7"/>
    </row>
    <row r="152" spans="1:3" x14ac:dyDescent="0.2">
      <c r="A152" s="7"/>
      <c r="B152" s="7"/>
      <c r="C152" s="7"/>
    </row>
    <row r="153" spans="1:3" x14ac:dyDescent="0.2">
      <c r="A153" s="7"/>
      <c r="B153" s="7"/>
      <c r="C153" s="7"/>
    </row>
    <row r="154" spans="1:3" x14ac:dyDescent="0.2">
      <c r="A154" s="7"/>
      <c r="B154" s="7"/>
      <c r="C154" s="7"/>
    </row>
    <row r="155" spans="1:3" x14ac:dyDescent="0.2">
      <c r="A155" s="7"/>
      <c r="B155" s="7"/>
      <c r="C155" s="7"/>
    </row>
    <row r="156" spans="1:3" x14ac:dyDescent="0.2">
      <c r="A156" s="7"/>
      <c r="B156" s="7"/>
      <c r="C156" s="7"/>
    </row>
    <row r="157" spans="1:3" x14ac:dyDescent="0.2">
      <c r="A157" s="7"/>
      <c r="B157" s="7"/>
      <c r="C157" s="7"/>
    </row>
    <row r="158" spans="1:3" x14ac:dyDescent="0.2">
      <c r="A158" s="7"/>
      <c r="B158" s="7"/>
      <c r="C158" s="7"/>
    </row>
    <row r="159" spans="1:3" x14ac:dyDescent="0.2">
      <c r="A159" s="7"/>
      <c r="B159" s="7"/>
      <c r="C159" s="7"/>
    </row>
    <row r="160" spans="1:3" x14ac:dyDescent="0.2">
      <c r="A160" s="7"/>
      <c r="B160" s="7"/>
      <c r="C160" s="7"/>
    </row>
    <row r="161" spans="1:3" x14ac:dyDescent="0.2">
      <c r="A161" s="7"/>
      <c r="B161" s="7"/>
      <c r="C161" s="7"/>
    </row>
    <row r="162" spans="1:3" x14ac:dyDescent="0.2">
      <c r="A162" s="7"/>
      <c r="B162" s="7"/>
      <c r="C162" s="7"/>
    </row>
    <row r="163" spans="1:3" x14ac:dyDescent="0.2">
      <c r="A163" s="7"/>
      <c r="B163" s="7"/>
      <c r="C163" s="7"/>
    </row>
    <row r="164" spans="1:3" x14ac:dyDescent="0.2">
      <c r="A164" s="7"/>
      <c r="B164" s="7"/>
      <c r="C164" s="7"/>
    </row>
    <row r="165" spans="1:3" x14ac:dyDescent="0.2">
      <c r="A165" s="7"/>
      <c r="B165" s="7"/>
      <c r="C165" s="7"/>
    </row>
    <row r="166" spans="1:3" x14ac:dyDescent="0.2">
      <c r="A166" s="7"/>
      <c r="B166" s="7"/>
      <c r="C166" s="7"/>
    </row>
    <row r="167" spans="1:3" x14ac:dyDescent="0.2">
      <c r="A167" s="7"/>
      <c r="B167" s="7"/>
      <c r="C167" s="7"/>
    </row>
    <row r="168" spans="1:3" x14ac:dyDescent="0.2">
      <c r="A168" s="7"/>
      <c r="B168" s="7"/>
      <c r="C168" s="7"/>
    </row>
    <row r="169" spans="1:3" x14ac:dyDescent="0.2">
      <c r="A169" s="7"/>
      <c r="B169" s="7"/>
      <c r="C169" s="7"/>
    </row>
    <row r="170" spans="1:3" x14ac:dyDescent="0.2">
      <c r="A170" s="7"/>
      <c r="B170" s="7"/>
      <c r="C170" s="7"/>
    </row>
    <row r="171" spans="1:3" x14ac:dyDescent="0.2">
      <c r="A171" s="7"/>
      <c r="B171" s="7"/>
      <c r="C171" s="7"/>
    </row>
    <row r="172" spans="1:3" x14ac:dyDescent="0.2">
      <c r="A172" s="7"/>
      <c r="B172" s="7"/>
      <c r="C172" s="7"/>
    </row>
    <row r="173" spans="1:3" x14ac:dyDescent="0.2">
      <c r="A173" s="7"/>
      <c r="B173" s="7"/>
      <c r="C173" s="7"/>
    </row>
    <row r="174" spans="1:3" x14ac:dyDescent="0.2">
      <c r="A174" s="7"/>
      <c r="B174" s="7"/>
      <c r="C174" s="7"/>
    </row>
    <row r="175" spans="1:3" x14ac:dyDescent="0.2">
      <c r="A175" s="7"/>
      <c r="B175" s="7"/>
      <c r="C175" s="7"/>
    </row>
    <row r="176" spans="1:3" x14ac:dyDescent="0.2">
      <c r="A176" s="7"/>
      <c r="B176" s="7"/>
      <c r="C176" s="7"/>
    </row>
    <row r="177" spans="1:3" x14ac:dyDescent="0.2">
      <c r="A177" s="7"/>
      <c r="B177" s="7"/>
      <c r="C177" s="7"/>
    </row>
    <row r="178" spans="1:3" x14ac:dyDescent="0.2">
      <c r="A178" s="7"/>
      <c r="B178" s="7"/>
      <c r="C178" s="7"/>
    </row>
    <row r="179" spans="1:3" x14ac:dyDescent="0.2">
      <c r="A179" s="7"/>
      <c r="B179" s="7"/>
      <c r="C179" s="7"/>
    </row>
    <row r="180" spans="1:3" x14ac:dyDescent="0.2">
      <c r="A180" s="7"/>
      <c r="B180" s="7"/>
      <c r="C180" s="7"/>
    </row>
    <row r="181" spans="1:3" x14ac:dyDescent="0.2">
      <c r="A181" s="7"/>
      <c r="B181" s="7"/>
      <c r="C181" s="7"/>
    </row>
    <row r="182" spans="1:3" x14ac:dyDescent="0.2">
      <c r="A182" s="7"/>
      <c r="B182" s="7"/>
      <c r="C182" s="7"/>
    </row>
    <row r="183" spans="1:3" x14ac:dyDescent="0.2">
      <c r="A183" s="7"/>
      <c r="B183" s="7"/>
      <c r="C183" s="7"/>
    </row>
    <row r="184" spans="1:3" x14ac:dyDescent="0.2">
      <c r="A184" s="7"/>
      <c r="B184" s="7"/>
      <c r="C184" s="7"/>
    </row>
    <row r="185" spans="1:3" x14ac:dyDescent="0.2">
      <c r="A185" s="7"/>
      <c r="B185" s="7"/>
      <c r="C185" s="7"/>
    </row>
    <row r="186" spans="1:3" x14ac:dyDescent="0.2">
      <c r="A186" s="7"/>
      <c r="B186" s="7"/>
      <c r="C186" s="7"/>
    </row>
    <row r="187" spans="1:3" x14ac:dyDescent="0.2">
      <c r="A187" s="7"/>
      <c r="B187" s="7"/>
      <c r="C187" s="7"/>
    </row>
    <row r="188" spans="1:3" x14ac:dyDescent="0.2">
      <c r="A188" s="7"/>
      <c r="B188" s="7"/>
      <c r="C188" s="7"/>
    </row>
    <row r="189" spans="1:3" x14ac:dyDescent="0.2">
      <c r="A189" s="7"/>
      <c r="B189" s="7"/>
      <c r="C189" s="7"/>
    </row>
    <row r="190" spans="1:3" x14ac:dyDescent="0.2">
      <c r="A190" s="7"/>
      <c r="B190" s="7"/>
      <c r="C190" s="7"/>
    </row>
    <row r="191" spans="1:3" x14ac:dyDescent="0.2">
      <c r="A191" s="7"/>
      <c r="B191" s="7"/>
      <c r="C191" s="7"/>
    </row>
    <row r="192" spans="1:3" x14ac:dyDescent="0.2">
      <c r="A192" s="7"/>
      <c r="B192" s="7"/>
      <c r="C192" s="7"/>
    </row>
    <row r="193" spans="1:3" x14ac:dyDescent="0.2">
      <c r="A193" s="7"/>
      <c r="B193" s="7"/>
      <c r="C193" s="7"/>
    </row>
    <row r="194" spans="1:3" x14ac:dyDescent="0.2">
      <c r="A194" s="7"/>
      <c r="B194" s="7"/>
      <c r="C194" s="7"/>
    </row>
    <row r="195" spans="1:3" x14ac:dyDescent="0.2">
      <c r="A195" s="7"/>
      <c r="B195" s="7"/>
      <c r="C195" s="7"/>
    </row>
    <row r="196" spans="1:3" x14ac:dyDescent="0.2">
      <c r="A196" s="7"/>
      <c r="B196" s="7"/>
      <c r="C196" s="7"/>
    </row>
    <row r="197" spans="1:3" x14ac:dyDescent="0.2">
      <c r="A197" s="7"/>
      <c r="B197" s="7"/>
      <c r="C197" s="7"/>
    </row>
    <row r="198" spans="1:3" x14ac:dyDescent="0.2">
      <c r="A198" s="7"/>
      <c r="B198" s="7"/>
      <c r="C198" s="7"/>
    </row>
    <row r="199" spans="1:3" x14ac:dyDescent="0.2">
      <c r="A199" s="7"/>
      <c r="B199" s="7"/>
      <c r="C199" s="7"/>
    </row>
    <row r="200" spans="1:3" x14ac:dyDescent="0.2">
      <c r="A200" s="7"/>
      <c r="B200" s="7"/>
      <c r="C200" s="7"/>
    </row>
    <row r="201" spans="1:3" x14ac:dyDescent="0.2">
      <c r="A201" s="7"/>
      <c r="B201" s="7"/>
      <c r="C201" s="7"/>
    </row>
    <row r="202" spans="1:3" x14ac:dyDescent="0.2">
      <c r="A202" s="7"/>
      <c r="B202" s="7"/>
      <c r="C202" s="7"/>
    </row>
    <row r="203" spans="1:3" x14ac:dyDescent="0.2">
      <c r="A203" s="7"/>
      <c r="B203" s="7"/>
      <c r="C203" s="7"/>
    </row>
    <row r="204" spans="1:3" x14ac:dyDescent="0.2">
      <c r="A204" s="7"/>
      <c r="B204" s="7"/>
      <c r="C204" s="7"/>
    </row>
    <row r="205" spans="1:3" x14ac:dyDescent="0.2">
      <c r="A205" s="7"/>
      <c r="B205" s="7"/>
      <c r="C205" s="7"/>
    </row>
    <row r="206" spans="1:3" x14ac:dyDescent="0.2">
      <c r="A206" s="7"/>
      <c r="B206" s="7"/>
      <c r="C206" s="7"/>
    </row>
    <row r="207" spans="1:3" x14ac:dyDescent="0.2">
      <c r="A207" s="7"/>
      <c r="B207" s="7"/>
      <c r="C207" s="7"/>
    </row>
    <row r="208" spans="1:3" x14ac:dyDescent="0.2">
      <c r="A208" s="7"/>
      <c r="B208" s="7"/>
      <c r="C208" s="7"/>
    </row>
    <row r="209" spans="1:3" x14ac:dyDescent="0.2">
      <c r="A209" s="7"/>
      <c r="B209" s="7"/>
      <c r="C209" s="7"/>
    </row>
    <row r="210" spans="1:3" x14ac:dyDescent="0.2">
      <c r="A210" s="7"/>
      <c r="B210" s="7"/>
      <c r="C210" s="7"/>
    </row>
    <row r="211" spans="1:3" x14ac:dyDescent="0.2">
      <c r="A211" s="7"/>
      <c r="B211" s="7"/>
      <c r="C211" s="7"/>
    </row>
    <row r="212" spans="1:3" x14ac:dyDescent="0.2">
      <c r="A212" s="7"/>
      <c r="B212" s="7"/>
      <c r="C212" s="7"/>
    </row>
    <row r="213" spans="1:3" x14ac:dyDescent="0.2">
      <c r="A213" s="7"/>
      <c r="B213" s="7"/>
      <c r="C213" s="7"/>
    </row>
    <row r="214" spans="1:3" x14ac:dyDescent="0.2">
      <c r="A214" s="7"/>
      <c r="B214" s="7"/>
      <c r="C214" s="7"/>
    </row>
    <row r="215" spans="1:3" x14ac:dyDescent="0.2">
      <c r="A215" s="7"/>
      <c r="B215" s="7"/>
      <c r="C215" s="7"/>
    </row>
    <row r="216" spans="1:3" x14ac:dyDescent="0.2">
      <c r="A216" s="7"/>
      <c r="B216" s="7"/>
      <c r="C216" s="7"/>
    </row>
    <row r="217" spans="1:3" x14ac:dyDescent="0.2">
      <c r="A217" s="7"/>
      <c r="B217" s="7"/>
      <c r="C217" s="7"/>
    </row>
    <row r="218" spans="1:3" x14ac:dyDescent="0.2">
      <c r="A218" s="7"/>
      <c r="B218" s="7"/>
      <c r="C218" s="7"/>
    </row>
    <row r="219" spans="1:3" x14ac:dyDescent="0.2">
      <c r="A219" s="7"/>
      <c r="B219" s="7"/>
      <c r="C219" s="7"/>
    </row>
    <row r="220" spans="1:3" x14ac:dyDescent="0.2">
      <c r="A220" s="7"/>
      <c r="B220" s="7"/>
      <c r="C220" s="7"/>
    </row>
    <row r="221" spans="1:3" x14ac:dyDescent="0.2">
      <c r="A221" s="7"/>
      <c r="B221" s="7"/>
      <c r="C221" s="7"/>
    </row>
    <row r="222" spans="1:3" x14ac:dyDescent="0.2">
      <c r="A222" s="7"/>
      <c r="B222" s="7"/>
      <c r="C222" s="7"/>
    </row>
    <row r="223" spans="1:3" x14ac:dyDescent="0.2">
      <c r="A223" s="7"/>
      <c r="B223" s="7"/>
      <c r="C223" s="7"/>
    </row>
    <row r="224" spans="1:3" x14ac:dyDescent="0.2">
      <c r="A224" s="7"/>
      <c r="B224" s="7"/>
      <c r="C224" s="7"/>
    </row>
    <row r="225" spans="1:3" x14ac:dyDescent="0.2">
      <c r="A225" s="7"/>
      <c r="B225" s="7"/>
      <c r="C225" s="7"/>
    </row>
    <row r="226" spans="1:3" x14ac:dyDescent="0.2">
      <c r="A226" s="7"/>
      <c r="B226" s="7"/>
      <c r="C226" s="7"/>
    </row>
    <row r="227" spans="1:3" x14ac:dyDescent="0.2">
      <c r="A227" s="7"/>
      <c r="B227" s="7"/>
      <c r="C227" s="7"/>
    </row>
    <row r="228" spans="1:3" x14ac:dyDescent="0.2">
      <c r="A228" s="7"/>
      <c r="B228" s="7"/>
      <c r="C228" s="7"/>
    </row>
    <row r="229" spans="1:3" x14ac:dyDescent="0.2">
      <c r="A229" s="7"/>
      <c r="B229" s="7"/>
      <c r="C229" s="7"/>
    </row>
    <row r="230" spans="1:3" x14ac:dyDescent="0.2">
      <c r="A230" s="7"/>
      <c r="B230" s="7"/>
      <c r="C230" s="7"/>
    </row>
    <row r="231" spans="1:3" x14ac:dyDescent="0.2">
      <c r="A231" s="7"/>
      <c r="B231" s="7"/>
      <c r="C231" s="7"/>
    </row>
    <row r="232" spans="1:3" x14ac:dyDescent="0.2">
      <c r="A232" s="7"/>
      <c r="B232" s="7"/>
      <c r="C232" s="7"/>
    </row>
    <row r="233" spans="1:3" x14ac:dyDescent="0.2">
      <c r="A233" s="7"/>
      <c r="B233" s="7"/>
      <c r="C233" s="7"/>
    </row>
    <row r="234" spans="1:3" x14ac:dyDescent="0.2">
      <c r="A234" s="7"/>
      <c r="B234" s="7"/>
      <c r="C234" s="7"/>
    </row>
    <row r="235" spans="1:3" x14ac:dyDescent="0.2">
      <c r="A235" s="7"/>
      <c r="B235" s="7"/>
      <c r="C235" s="7"/>
    </row>
    <row r="236" spans="1:3" x14ac:dyDescent="0.2">
      <c r="A236" s="7"/>
      <c r="B236" s="7"/>
      <c r="C236" s="7"/>
    </row>
    <row r="237" spans="1:3" x14ac:dyDescent="0.2">
      <c r="A237" s="7"/>
      <c r="B237" s="7"/>
      <c r="C237" s="7"/>
    </row>
    <row r="238" spans="1:3" x14ac:dyDescent="0.2">
      <c r="A238" s="7"/>
      <c r="B238" s="7"/>
      <c r="C238" s="7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CED18-B1FA-654A-9DB8-3A51E14DAEA1}">
  <dimension ref="A1:J8"/>
  <sheetViews>
    <sheetView tabSelected="1" workbookViewId="0">
      <selection activeCell="J5" sqref="J5"/>
    </sheetView>
  </sheetViews>
  <sheetFormatPr baseColWidth="10" defaultRowHeight="16" x14ac:dyDescent="0.2"/>
  <cols>
    <col min="1" max="1" width="13.5" customWidth="1"/>
  </cols>
  <sheetData>
    <row r="1" spans="1:10" x14ac:dyDescent="0.2">
      <c r="A1" s="7" t="s">
        <v>56</v>
      </c>
      <c r="B1" s="7">
        <v>18</v>
      </c>
      <c r="C1" s="7"/>
    </row>
    <row r="2" spans="1:10" x14ac:dyDescent="0.2">
      <c r="A2" s="7" t="s">
        <v>57</v>
      </c>
      <c r="B2" s="7">
        <v>33</v>
      </c>
      <c r="C2" s="7"/>
    </row>
    <row r="3" spans="1:10" ht="17" x14ac:dyDescent="0.25">
      <c r="A3" s="7" t="s">
        <v>58</v>
      </c>
      <c r="B3" s="49">
        <f>18/33</f>
        <v>0.54545454545454541</v>
      </c>
      <c r="C3" s="7">
        <v>0.54549999999999998</v>
      </c>
    </row>
    <row r="4" spans="1:10" ht="17" x14ac:dyDescent="0.25">
      <c r="A4" s="7" t="s">
        <v>59</v>
      </c>
      <c r="B4" s="49">
        <f>SQRT((B3*(1-B3))/33)</f>
        <v>8.667841720414475E-2</v>
      </c>
      <c r="C4" s="7">
        <v>8.72E-2</v>
      </c>
      <c r="J4">
        <f>(B5*180.2513765)/B6</f>
        <v>2067.7371990411439</v>
      </c>
    </row>
    <row r="5" spans="1:10" x14ac:dyDescent="0.2">
      <c r="A5" s="7" t="s">
        <v>60</v>
      </c>
      <c r="B5" s="7">
        <v>1.645</v>
      </c>
      <c r="C5" s="7"/>
    </row>
    <row r="6" spans="1:10" x14ac:dyDescent="0.2">
      <c r="A6" s="7" t="s">
        <v>61</v>
      </c>
      <c r="B6" s="7">
        <v>0.1434</v>
      </c>
      <c r="C6" s="7">
        <v>0.1434</v>
      </c>
    </row>
    <row r="7" spans="1:10" x14ac:dyDescent="0.2">
      <c r="A7" s="7" t="s">
        <v>62</v>
      </c>
      <c r="B7" s="7">
        <v>0.40210000000000001</v>
      </c>
      <c r="C7" s="7">
        <v>0.40210000000000001</v>
      </c>
      <c r="J7">
        <f>J4*J4</f>
        <v>4275537.1242985148</v>
      </c>
    </row>
    <row r="8" spans="1:10" x14ac:dyDescent="0.2">
      <c r="A8" s="7" t="s">
        <v>63</v>
      </c>
      <c r="B8" s="7">
        <v>0.68889999999999996</v>
      </c>
      <c r="C8" s="7">
        <v>0.68889999999999996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FD2D-C179-404B-8340-04AE2A3540E5}">
  <dimension ref="B3:E25"/>
  <sheetViews>
    <sheetView workbookViewId="0">
      <selection activeCell="E8" sqref="E8"/>
    </sheetView>
  </sheetViews>
  <sheetFormatPr baseColWidth="10" defaultRowHeight="16" x14ac:dyDescent="0.2"/>
  <cols>
    <col min="3" max="3" width="10" customWidth="1"/>
    <col min="5" max="5" width="15.83203125" customWidth="1"/>
  </cols>
  <sheetData>
    <row r="3" spans="2:5" ht="51" x14ac:dyDescent="0.2">
      <c r="B3" t="s">
        <v>43</v>
      </c>
      <c r="E3" s="1" t="s">
        <v>44</v>
      </c>
    </row>
    <row r="4" spans="2:5" ht="34" x14ac:dyDescent="0.2">
      <c r="B4" s="1" t="s">
        <v>38</v>
      </c>
      <c r="C4">
        <v>1</v>
      </c>
      <c r="E4">
        <v>1</v>
      </c>
    </row>
    <row r="5" spans="2:5" ht="34" x14ac:dyDescent="0.2">
      <c r="B5" s="1" t="s">
        <v>45</v>
      </c>
      <c r="C5">
        <v>33</v>
      </c>
      <c r="E5">
        <v>9</v>
      </c>
    </row>
    <row r="6" spans="2:5" ht="51" x14ac:dyDescent="0.2">
      <c r="B6" s="1" t="s">
        <v>39</v>
      </c>
      <c r="C6">
        <v>33</v>
      </c>
      <c r="E6">
        <v>9</v>
      </c>
    </row>
    <row r="7" spans="2:5" ht="34" x14ac:dyDescent="0.2">
      <c r="B7" s="1" t="s">
        <v>40</v>
      </c>
      <c r="C7">
        <v>15</v>
      </c>
      <c r="E7">
        <v>0</v>
      </c>
    </row>
    <row r="8" spans="2:5" ht="34" x14ac:dyDescent="0.2">
      <c r="B8" s="1" t="s">
        <v>46</v>
      </c>
      <c r="C8">
        <v>0.45</v>
      </c>
    </row>
    <row r="9" spans="2:5" ht="17" x14ac:dyDescent="0.2">
      <c r="B9" s="1" t="s">
        <v>41</v>
      </c>
      <c r="C9">
        <f>B25 * 1000000</f>
        <v>450000</v>
      </c>
    </row>
    <row r="10" spans="2:5" ht="17" x14ac:dyDescent="0.2">
      <c r="B10" s="1" t="s">
        <v>42</v>
      </c>
      <c r="C10" s="30">
        <v>1.7</v>
      </c>
    </row>
    <row r="25" spans="2:2" x14ac:dyDescent="0.2">
      <c r="B25">
        <f>0.45</f>
        <v>0.45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66C5D-9CDD-7641-8FA0-47D453F31790}">
  <dimension ref="A1:R82"/>
  <sheetViews>
    <sheetView topLeftCell="A31" zoomScale="84" workbookViewId="0">
      <selection activeCell="N54" sqref="N54"/>
    </sheetView>
  </sheetViews>
  <sheetFormatPr baseColWidth="10" defaultRowHeight="16" x14ac:dyDescent="0.2"/>
  <cols>
    <col min="1" max="1" width="22.1640625" customWidth="1"/>
    <col min="2" max="2" width="28.1640625" customWidth="1"/>
    <col min="3" max="3" width="16.1640625" customWidth="1"/>
    <col min="4" max="4" width="14.5" customWidth="1"/>
    <col min="5" max="5" width="21.6640625" customWidth="1"/>
    <col min="6" max="6" width="12.5" bestFit="1" customWidth="1"/>
    <col min="7" max="9" width="11.1640625" bestFit="1" customWidth="1"/>
    <col min="10" max="15" width="11" bestFit="1" customWidth="1"/>
    <col min="17" max="18" width="11" bestFit="1" customWidth="1"/>
  </cols>
  <sheetData>
    <row r="1" spans="1:18" ht="68" x14ac:dyDescent="0.2">
      <c r="A1" s="4" t="s">
        <v>16</v>
      </c>
      <c r="B1" s="1" t="s">
        <v>1</v>
      </c>
      <c r="D1" s="4" t="s">
        <v>16</v>
      </c>
      <c r="E1" s="1" t="s">
        <v>29</v>
      </c>
      <c r="G1" s="4" t="s">
        <v>16</v>
      </c>
      <c r="H1" s="1" t="s">
        <v>31</v>
      </c>
      <c r="J1" s="4" t="s">
        <v>16</v>
      </c>
      <c r="K1" s="1" t="s">
        <v>72</v>
      </c>
      <c r="L1" t="s">
        <v>0</v>
      </c>
      <c r="N1" s="4" t="s">
        <v>16</v>
      </c>
      <c r="O1" s="1" t="s">
        <v>20</v>
      </c>
      <c r="Q1" s="4" t="s">
        <v>16</v>
      </c>
      <c r="R1" t="s">
        <v>2</v>
      </c>
    </row>
    <row r="2" spans="1:18" x14ac:dyDescent="0.2">
      <c r="A2" s="5">
        <v>1307</v>
      </c>
      <c r="B2">
        <v>87</v>
      </c>
      <c r="D2" s="5">
        <v>1307</v>
      </c>
      <c r="E2">
        <v>115</v>
      </c>
      <c r="G2" s="5">
        <v>1307</v>
      </c>
      <c r="H2">
        <v>168</v>
      </c>
      <c r="J2" s="5">
        <v>1307</v>
      </c>
      <c r="K2">
        <f>L2-L3</f>
        <v>8</v>
      </c>
      <c r="L2" s="2">
        <v>45862</v>
      </c>
      <c r="N2" s="5">
        <v>1307</v>
      </c>
      <c r="O2">
        <f>696+134+107</f>
        <v>937</v>
      </c>
      <c r="Q2" s="5">
        <v>1307</v>
      </c>
      <c r="R2">
        <v>6641</v>
      </c>
    </row>
    <row r="3" spans="1:18" x14ac:dyDescent="0.2">
      <c r="A3" s="5">
        <v>1068</v>
      </c>
      <c r="B3">
        <v>73</v>
      </c>
      <c r="D3" s="5">
        <v>1068</v>
      </c>
      <c r="E3">
        <v>101</v>
      </c>
      <c r="G3" s="5">
        <v>1068</v>
      </c>
      <c r="H3">
        <v>130</v>
      </c>
      <c r="J3" s="5">
        <v>1068</v>
      </c>
      <c r="K3">
        <f t="shared" ref="K3:K33" si="0">L3-L4</f>
        <v>1</v>
      </c>
      <c r="L3" s="2">
        <v>45854</v>
      </c>
      <c r="N3" s="5">
        <v>1068</v>
      </c>
      <c r="O3">
        <v>618</v>
      </c>
      <c r="Q3" s="5">
        <v>1068</v>
      </c>
      <c r="R3">
        <v>5194</v>
      </c>
    </row>
    <row r="4" spans="1:18" x14ac:dyDescent="0.2">
      <c r="A4" s="5">
        <v>980</v>
      </c>
      <c r="B4">
        <v>63</v>
      </c>
      <c r="D4" s="5">
        <v>980</v>
      </c>
      <c r="E4">
        <v>65</v>
      </c>
      <c r="G4" s="5">
        <v>980</v>
      </c>
      <c r="H4">
        <v>124</v>
      </c>
      <c r="J4" s="5">
        <v>980</v>
      </c>
      <c r="K4">
        <f t="shared" si="0"/>
        <v>1</v>
      </c>
      <c r="L4" s="2">
        <v>45853</v>
      </c>
      <c r="N4" s="5">
        <v>980</v>
      </c>
      <c r="O4">
        <v>496</v>
      </c>
      <c r="Q4" s="5">
        <v>980</v>
      </c>
      <c r="R4">
        <v>4894</v>
      </c>
    </row>
    <row r="5" spans="1:18" x14ac:dyDescent="0.2">
      <c r="A5" s="5">
        <v>1156</v>
      </c>
      <c r="B5">
        <v>57</v>
      </c>
      <c r="D5" s="5">
        <v>1156</v>
      </c>
      <c r="E5">
        <v>76</v>
      </c>
      <c r="G5" s="5">
        <v>1156</v>
      </c>
      <c r="H5">
        <v>102</v>
      </c>
      <c r="J5" s="5">
        <v>1156</v>
      </c>
      <c r="K5">
        <f t="shared" si="0"/>
        <v>3</v>
      </c>
      <c r="L5" s="2">
        <v>45852</v>
      </c>
      <c r="N5" s="5">
        <v>1156</v>
      </c>
      <c r="O5">
        <v>692</v>
      </c>
      <c r="Q5" s="5">
        <v>1156</v>
      </c>
      <c r="R5">
        <v>4444</v>
      </c>
    </row>
    <row r="6" spans="1:18" x14ac:dyDescent="0.2">
      <c r="A6" s="5">
        <v>1278</v>
      </c>
      <c r="B6">
        <v>86</v>
      </c>
      <c r="D6" s="5">
        <v>1278</v>
      </c>
      <c r="E6">
        <v>123</v>
      </c>
      <c r="G6" s="5">
        <v>1278</v>
      </c>
      <c r="H6">
        <v>170</v>
      </c>
      <c r="J6" s="5">
        <v>1278</v>
      </c>
      <c r="K6">
        <f t="shared" si="0"/>
        <v>2</v>
      </c>
      <c r="L6" s="2">
        <v>45849</v>
      </c>
      <c r="N6" s="5">
        <v>1278</v>
      </c>
      <c r="O6">
        <v>720</v>
      </c>
      <c r="Q6" s="5">
        <v>1278</v>
      </c>
      <c r="R6">
        <v>7546</v>
      </c>
    </row>
    <row r="7" spans="1:18" x14ac:dyDescent="0.2">
      <c r="A7" s="5">
        <v>905</v>
      </c>
      <c r="B7">
        <v>65</v>
      </c>
      <c r="D7" s="5">
        <v>905</v>
      </c>
      <c r="E7">
        <v>84</v>
      </c>
      <c r="G7" s="5">
        <v>905</v>
      </c>
      <c r="H7">
        <v>122</v>
      </c>
      <c r="J7" s="5">
        <v>905</v>
      </c>
      <c r="K7">
        <f t="shared" si="0"/>
        <v>1</v>
      </c>
      <c r="L7" s="2">
        <v>45847</v>
      </c>
      <c r="N7" s="5">
        <v>905</v>
      </c>
      <c r="O7">
        <v>500</v>
      </c>
      <c r="Q7" s="5">
        <v>905</v>
      </c>
      <c r="R7">
        <v>3729</v>
      </c>
    </row>
    <row r="8" spans="1:18" x14ac:dyDescent="0.2">
      <c r="A8" s="5">
        <v>1028</v>
      </c>
      <c r="B8">
        <v>65</v>
      </c>
      <c r="D8" s="5">
        <v>1028</v>
      </c>
      <c r="E8">
        <v>91</v>
      </c>
      <c r="G8" s="5">
        <v>1028</v>
      </c>
      <c r="H8">
        <v>140</v>
      </c>
      <c r="J8" s="5">
        <v>1028</v>
      </c>
      <c r="K8">
        <f t="shared" si="0"/>
        <v>5</v>
      </c>
      <c r="L8" s="2">
        <v>45846</v>
      </c>
      <c r="N8" s="5">
        <v>1028</v>
      </c>
      <c r="O8">
        <v>580</v>
      </c>
      <c r="Q8" s="5">
        <v>1028</v>
      </c>
      <c r="R8">
        <v>4695</v>
      </c>
    </row>
    <row r="9" spans="1:18" x14ac:dyDescent="0.2">
      <c r="A9" s="5">
        <v>1056</v>
      </c>
      <c r="B9">
        <v>60</v>
      </c>
      <c r="D9" s="5">
        <v>1056</v>
      </c>
      <c r="E9">
        <v>84</v>
      </c>
      <c r="G9" s="5">
        <v>1056</v>
      </c>
      <c r="H9">
        <v>125</v>
      </c>
      <c r="J9" s="5">
        <v>1056</v>
      </c>
      <c r="K9">
        <f t="shared" si="0"/>
        <v>1</v>
      </c>
      <c r="L9" s="2">
        <v>45841</v>
      </c>
      <c r="N9" s="5">
        <v>1056</v>
      </c>
      <c r="O9">
        <v>484</v>
      </c>
      <c r="Q9" s="5">
        <v>1056</v>
      </c>
      <c r="R9" s="3">
        <v>7422</v>
      </c>
    </row>
    <row r="10" spans="1:18" x14ac:dyDescent="0.2">
      <c r="A10" s="5">
        <v>922</v>
      </c>
      <c r="B10">
        <v>53</v>
      </c>
      <c r="D10" s="5">
        <v>922</v>
      </c>
      <c r="E10">
        <v>82</v>
      </c>
      <c r="G10" s="5">
        <v>922</v>
      </c>
      <c r="H10">
        <v>89</v>
      </c>
      <c r="J10" s="5">
        <v>922</v>
      </c>
      <c r="K10">
        <f t="shared" si="0"/>
        <v>1</v>
      </c>
      <c r="L10" s="2">
        <v>45840</v>
      </c>
      <c r="N10" s="5">
        <v>922</v>
      </c>
      <c r="O10">
        <v>414</v>
      </c>
      <c r="Q10" s="5">
        <v>922</v>
      </c>
      <c r="R10">
        <v>4200</v>
      </c>
    </row>
    <row r="11" spans="1:18" x14ac:dyDescent="0.2">
      <c r="A11" s="5">
        <v>923</v>
      </c>
      <c r="B11">
        <v>43</v>
      </c>
      <c r="D11" s="5">
        <v>923</v>
      </c>
      <c r="E11">
        <v>93</v>
      </c>
      <c r="G11" s="5">
        <v>923</v>
      </c>
      <c r="H11">
        <v>118</v>
      </c>
      <c r="J11" s="5">
        <v>923</v>
      </c>
      <c r="K11">
        <f t="shared" si="0"/>
        <v>2</v>
      </c>
      <c r="L11" s="2">
        <v>45839</v>
      </c>
      <c r="N11" s="5">
        <v>923</v>
      </c>
      <c r="O11">
        <v>369</v>
      </c>
      <c r="Q11" s="5">
        <v>923</v>
      </c>
      <c r="R11">
        <v>6746</v>
      </c>
    </row>
    <row r="12" spans="1:18" x14ac:dyDescent="0.2">
      <c r="A12" s="5">
        <v>353</v>
      </c>
      <c r="B12">
        <v>22</v>
      </c>
      <c r="D12" s="5">
        <v>353</v>
      </c>
      <c r="E12">
        <v>96</v>
      </c>
      <c r="G12" s="5">
        <v>353</v>
      </c>
      <c r="H12">
        <v>128</v>
      </c>
      <c r="J12" s="5">
        <v>353</v>
      </c>
      <c r="K12">
        <f t="shared" si="0"/>
        <v>4</v>
      </c>
      <c r="L12" s="2">
        <v>45837</v>
      </c>
      <c r="N12" s="5">
        <v>353</v>
      </c>
      <c r="O12">
        <v>125</v>
      </c>
      <c r="Q12" s="5">
        <v>353</v>
      </c>
      <c r="R12">
        <v>4356</v>
      </c>
    </row>
    <row r="13" spans="1:18" x14ac:dyDescent="0.2">
      <c r="A13" s="5">
        <v>861</v>
      </c>
      <c r="B13">
        <v>45</v>
      </c>
      <c r="D13" s="5">
        <v>861</v>
      </c>
      <c r="E13">
        <v>83</v>
      </c>
      <c r="G13" s="5">
        <v>861</v>
      </c>
      <c r="H13">
        <v>147</v>
      </c>
      <c r="J13" s="5">
        <v>861</v>
      </c>
      <c r="K13">
        <f t="shared" si="0"/>
        <v>1</v>
      </c>
      <c r="L13" s="2">
        <v>45833</v>
      </c>
      <c r="N13" s="5">
        <v>861</v>
      </c>
      <c r="O13">
        <v>300</v>
      </c>
      <c r="Q13" s="5">
        <v>861</v>
      </c>
      <c r="R13">
        <v>6260</v>
      </c>
    </row>
    <row r="14" spans="1:18" x14ac:dyDescent="0.2">
      <c r="A14" s="5">
        <v>1046</v>
      </c>
      <c r="B14">
        <v>77</v>
      </c>
      <c r="D14" s="5">
        <v>1046</v>
      </c>
      <c r="E14">
        <v>82</v>
      </c>
      <c r="G14" s="5">
        <v>1046</v>
      </c>
      <c r="H14">
        <v>120</v>
      </c>
      <c r="J14" s="5">
        <v>1046</v>
      </c>
      <c r="K14">
        <f t="shared" si="0"/>
        <v>1</v>
      </c>
      <c r="L14" s="2">
        <v>45832</v>
      </c>
      <c r="N14" s="5">
        <v>1046</v>
      </c>
      <c r="O14">
        <v>591</v>
      </c>
      <c r="Q14" s="5">
        <v>1046</v>
      </c>
      <c r="R14">
        <v>4734</v>
      </c>
    </row>
    <row r="15" spans="1:18" x14ac:dyDescent="0.2">
      <c r="A15" s="5">
        <v>1006</v>
      </c>
      <c r="B15">
        <v>63</v>
      </c>
      <c r="D15" s="5">
        <v>1006</v>
      </c>
      <c r="E15">
        <v>79</v>
      </c>
      <c r="G15" s="5">
        <v>1006</v>
      </c>
      <c r="H15">
        <v>116</v>
      </c>
      <c r="J15" s="5">
        <v>1006</v>
      </c>
      <c r="K15">
        <f t="shared" si="0"/>
        <v>11</v>
      </c>
      <c r="L15" s="2">
        <v>45831</v>
      </c>
      <c r="N15" s="5">
        <v>1006</v>
      </c>
      <c r="O15">
        <v>405</v>
      </c>
      <c r="Q15" s="5">
        <v>1006</v>
      </c>
      <c r="R15">
        <v>7349</v>
      </c>
    </row>
    <row r="16" spans="1:18" x14ac:dyDescent="0.2">
      <c r="A16" s="5">
        <v>737</v>
      </c>
      <c r="B16">
        <v>35</v>
      </c>
      <c r="D16" s="5">
        <v>737</v>
      </c>
      <c r="E16">
        <v>88</v>
      </c>
      <c r="G16" s="5">
        <v>737</v>
      </c>
      <c r="H16">
        <v>131</v>
      </c>
      <c r="J16" s="5">
        <v>737</v>
      </c>
      <c r="K16">
        <f t="shared" si="0"/>
        <v>1</v>
      </c>
      <c r="L16" s="2">
        <v>45820</v>
      </c>
      <c r="N16" s="5">
        <v>737</v>
      </c>
      <c r="O16">
        <v>223</v>
      </c>
      <c r="Q16" s="5">
        <v>737</v>
      </c>
      <c r="R16">
        <v>8823</v>
      </c>
    </row>
    <row r="17" spans="1:18" x14ac:dyDescent="0.2">
      <c r="A17" s="5">
        <v>1049</v>
      </c>
      <c r="B17">
        <v>69</v>
      </c>
      <c r="D17" s="5">
        <v>1049</v>
      </c>
      <c r="E17">
        <v>90</v>
      </c>
      <c r="G17" s="5">
        <v>1049</v>
      </c>
      <c r="H17">
        <v>141</v>
      </c>
      <c r="J17" s="5">
        <v>1049</v>
      </c>
      <c r="K17">
        <f t="shared" si="0"/>
        <v>1</v>
      </c>
      <c r="L17" s="2">
        <v>45819</v>
      </c>
      <c r="N17" s="5">
        <v>1049</v>
      </c>
      <c r="O17">
        <v>459</v>
      </c>
      <c r="Q17" s="5">
        <v>1049</v>
      </c>
      <c r="R17">
        <v>5798</v>
      </c>
    </row>
    <row r="18" spans="1:18" x14ac:dyDescent="0.2">
      <c r="A18" s="5">
        <v>948</v>
      </c>
      <c r="B18">
        <v>57</v>
      </c>
      <c r="D18" s="5">
        <v>948</v>
      </c>
      <c r="E18">
        <v>92</v>
      </c>
      <c r="G18" s="5">
        <v>948</v>
      </c>
      <c r="H18">
        <v>141</v>
      </c>
      <c r="J18" s="5">
        <v>948</v>
      </c>
      <c r="K18">
        <f t="shared" si="0"/>
        <v>4</v>
      </c>
      <c r="L18" s="2">
        <v>45818</v>
      </c>
      <c r="N18" s="5">
        <v>948</v>
      </c>
      <c r="O18">
        <v>498</v>
      </c>
      <c r="Q18" s="5">
        <v>948</v>
      </c>
      <c r="R18">
        <v>3753</v>
      </c>
    </row>
    <row r="19" spans="1:18" x14ac:dyDescent="0.2">
      <c r="A19" s="5">
        <v>946</v>
      </c>
      <c r="B19">
        <v>69</v>
      </c>
      <c r="D19" s="5">
        <v>946</v>
      </c>
      <c r="E19">
        <v>88</v>
      </c>
      <c r="G19" s="5">
        <v>946</v>
      </c>
      <c r="H19">
        <v>117</v>
      </c>
      <c r="J19" s="5">
        <v>946</v>
      </c>
      <c r="K19">
        <f t="shared" si="0"/>
        <v>2</v>
      </c>
      <c r="L19" s="2">
        <v>45814</v>
      </c>
      <c r="N19" s="5">
        <v>946</v>
      </c>
      <c r="O19">
        <v>557</v>
      </c>
      <c r="Q19" s="5">
        <v>946</v>
      </c>
      <c r="R19">
        <v>4091</v>
      </c>
    </row>
    <row r="20" spans="1:18" x14ac:dyDescent="0.2">
      <c r="A20" s="5">
        <v>941</v>
      </c>
      <c r="B20">
        <v>52</v>
      </c>
      <c r="D20" s="5">
        <v>941</v>
      </c>
      <c r="E20">
        <v>79</v>
      </c>
      <c r="G20" s="5">
        <v>941</v>
      </c>
      <c r="H20">
        <v>112</v>
      </c>
      <c r="J20" s="5">
        <v>941</v>
      </c>
      <c r="K20">
        <f t="shared" si="0"/>
        <v>1</v>
      </c>
      <c r="L20" s="2">
        <v>45812</v>
      </c>
      <c r="N20" s="5">
        <v>941</v>
      </c>
      <c r="O20">
        <v>498</v>
      </c>
      <c r="Q20" s="5">
        <v>941</v>
      </c>
      <c r="R20">
        <v>3884</v>
      </c>
    </row>
    <row r="21" spans="1:18" x14ac:dyDescent="0.2">
      <c r="A21" s="5">
        <v>1032</v>
      </c>
      <c r="B21">
        <v>70</v>
      </c>
      <c r="D21" s="5">
        <v>1032</v>
      </c>
      <c r="E21">
        <v>93</v>
      </c>
      <c r="G21" s="5">
        <v>1032</v>
      </c>
      <c r="H21">
        <v>141</v>
      </c>
      <c r="J21" s="5">
        <v>1032</v>
      </c>
      <c r="K21">
        <f t="shared" si="0"/>
        <v>5</v>
      </c>
      <c r="L21" s="2">
        <v>45811</v>
      </c>
      <c r="N21" s="5">
        <v>1032</v>
      </c>
      <c r="O21">
        <v>612</v>
      </c>
      <c r="Q21" s="5">
        <v>1032</v>
      </c>
      <c r="R21">
        <v>3855</v>
      </c>
    </row>
    <row r="22" spans="1:18" x14ac:dyDescent="0.2">
      <c r="A22" s="5">
        <v>1090</v>
      </c>
      <c r="B22">
        <v>72</v>
      </c>
      <c r="D22" s="5">
        <v>1090</v>
      </c>
      <c r="E22">
        <v>85</v>
      </c>
      <c r="G22" s="5">
        <v>1090</v>
      </c>
      <c r="H22">
        <v>113</v>
      </c>
      <c r="J22" s="5">
        <v>1090</v>
      </c>
      <c r="K22">
        <f t="shared" si="0"/>
        <v>1</v>
      </c>
      <c r="L22" s="2">
        <v>45806</v>
      </c>
      <c r="N22" s="5">
        <v>1090</v>
      </c>
      <c r="O22">
        <v>562</v>
      </c>
      <c r="Q22" s="5">
        <v>1090</v>
      </c>
      <c r="R22">
        <v>5218</v>
      </c>
    </row>
    <row r="23" spans="1:18" x14ac:dyDescent="0.2">
      <c r="A23" s="5">
        <v>1049</v>
      </c>
      <c r="B23">
        <v>72</v>
      </c>
      <c r="D23" s="5">
        <v>1049</v>
      </c>
      <c r="E23">
        <v>78</v>
      </c>
      <c r="G23" s="5">
        <v>1049</v>
      </c>
      <c r="H23">
        <v>114</v>
      </c>
      <c r="J23" s="5">
        <v>1049</v>
      </c>
      <c r="K23">
        <f t="shared" si="0"/>
        <v>1</v>
      </c>
      <c r="L23" s="2">
        <v>45805</v>
      </c>
      <c r="N23" s="5">
        <v>1049</v>
      </c>
      <c r="O23">
        <f>446+209</f>
        <v>655</v>
      </c>
      <c r="Q23" s="5">
        <v>1049</v>
      </c>
      <c r="R23">
        <v>6548</v>
      </c>
    </row>
    <row r="24" spans="1:18" x14ac:dyDescent="0.2">
      <c r="A24" s="5">
        <v>878</v>
      </c>
      <c r="B24">
        <v>56</v>
      </c>
      <c r="D24" s="5">
        <v>878</v>
      </c>
      <c r="E24">
        <v>76</v>
      </c>
      <c r="G24" s="5">
        <v>878</v>
      </c>
      <c r="H24">
        <v>125</v>
      </c>
      <c r="J24" s="5">
        <v>878</v>
      </c>
      <c r="K24">
        <f t="shared" si="0"/>
        <v>5</v>
      </c>
      <c r="L24" s="2">
        <v>45804</v>
      </c>
      <c r="N24" s="5">
        <v>878</v>
      </c>
      <c r="O24">
        <v>591</v>
      </c>
      <c r="Q24" s="5">
        <v>878</v>
      </c>
      <c r="R24">
        <v>2393</v>
      </c>
    </row>
    <row r="25" spans="1:18" x14ac:dyDescent="0.2">
      <c r="A25" s="5">
        <v>894</v>
      </c>
      <c r="B25">
        <v>52</v>
      </c>
      <c r="D25" s="5">
        <v>894</v>
      </c>
      <c r="E25">
        <v>76</v>
      </c>
      <c r="G25" s="5">
        <v>894</v>
      </c>
      <c r="H25">
        <v>103</v>
      </c>
      <c r="J25" s="5">
        <v>894</v>
      </c>
      <c r="K25">
        <f t="shared" si="0"/>
        <v>1</v>
      </c>
      <c r="L25" s="2">
        <v>45799</v>
      </c>
      <c r="N25" s="5">
        <v>894</v>
      </c>
      <c r="O25">
        <v>409</v>
      </c>
      <c r="Q25" s="5">
        <v>894</v>
      </c>
      <c r="R25">
        <v>3882</v>
      </c>
    </row>
    <row r="26" spans="1:18" x14ac:dyDescent="0.2">
      <c r="A26" s="5">
        <v>1044</v>
      </c>
      <c r="B26">
        <v>79</v>
      </c>
      <c r="D26" s="5">
        <v>1044</v>
      </c>
      <c r="E26">
        <v>82</v>
      </c>
      <c r="G26" s="5">
        <v>1044</v>
      </c>
      <c r="H26">
        <v>117</v>
      </c>
      <c r="J26" s="5">
        <v>1044</v>
      </c>
      <c r="K26">
        <f t="shared" si="0"/>
        <v>2</v>
      </c>
      <c r="L26" s="2">
        <v>45798</v>
      </c>
      <c r="N26" s="5">
        <v>1044</v>
      </c>
      <c r="O26">
        <v>621</v>
      </c>
      <c r="Q26" s="5">
        <v>1044</v>
      </c>
      <c r="R26">
        <v>3774</v>
      </c>
    </row>
    <row r="27" spans="1:18" x14ac:dyDescent="0.2">
      <c r="A27" s="5">
        <v>885</v>
      </c>
      <c r="B27">
        <v>48</v>
      </c>
      <c r="D27" s="5">
        <v>885</v>
      </c>
      <c r="E27">
        <v>78</v>
      </c>
      <c r="G27" s="5">
        <v>885</v>
      </c>
      <c r="H27">
        <v>119</v>
      </c>
      <c r="J27" s="5">
        <v>885</v>
      </c>
      <c r="K27">
        <f t="shared" si="0"/>
        <v>5</v>
      </c>
      <c r="L27" s="2">
        <v>45796</v>
      </c>
      <c r="N27" s="5">
        <v>885</v>
      </c>
      <c r="O27">
        <v>389</v>
      </c>
      <c r="Q27" s="5">
        <v>885</v>
      </c>
      <c r="R27">
        <v>4994</v>
      </c>
    </row>
    <row r="28" spans="1:18" x14ac:dyDescent="0.2">
      <c r="A28" s="5">
        <v>1341</v>
      </c>
      <c r="B28">
        <v>126</v>
      </c>
      <c r="D28" s="5">
        <v>1341</v>
      </c>
      <c r="E28">
        <v>94</v>
      </c>
      <c r="G28" s="5">
        <v>1341</v>
      </c>
      <c r="H28">
        <v>139</v>
      </c>
      <c r="J28" s="5">
        <v>1341</v>
      </c>
      <c r="K28">
        <f t="shared" si="0"/>
        <v>1</v>
      </c>
      <c r="L28" s="2">
        <v>45791</v>
      </c>
      <c r="N28" s="5">
        <v>1341</v>
      </c>
      <c r="O28">
        <f>347+614</f>
        <v>961</v>
      </c>
      <c r="Q28" s="5">
        <v>1341</v>
      </c>
      <c r="R28">
        <v>8682</v>
      </c>
    </row>
    <row r="29" spans="1:18" x14ac:dyDescent="0.2">
      <c r="A29" s="5">
        <v>1203</v>
      </c>
      <c r="B29">
        <v>101</v>
      </c>
      <c r="D29" s="5">
        <v>1203</v>
      </c>
      <c r="E29">
        <v>99</v>
      </c>
      <c r="G29" s="5">
        <v>1203</v>
      </c>
      <c r="H29">
        <v>143</v>
      </c>
      <c r="J29" s="5">
        <v>1203</v>
      </c>
      <c r="K29">
        <f t="shared" si="0"/>
        <v>3</v>
      </c>
      <c r="L29" s="2">
        <v>45790</v>
      </c>
      <c r="N29" s="5">
        <v>1203</v>
      </c>
      <c r="O29">
        <f>157+572+137</f>
        <v>866</v>
      </c>
      <c r="Q29" s="5">
        <v>1203</v>
      </c>
      <c r="R29">
        <v>6814</v>
      </c>
    </row>
    <row r="30" spans="1:18" x14ac:dyDescent="0.2">
      <c r="A30" s="5">
        <v>1191</v>
      </c>
      <c r="B30">
        <v>65</v>
      </c>
      <c r="D30" s="5">
        <v>1191</v>
      </c>
      <c r="E30">
        <v>79</v>
      </c>
      <c r="G30" s="5">
        <v>1191</v>
      </c>
      <c r="H30">
        <v>122</v>
      </c>
      <c r="J30" s="5">
        <v>1191</v>
      </c>
      <c r="K30">
        <f t="shared" si="0"/>
        <v>1</v>
      </c>
      <c r="L30" s="2">
        <v>45787</v>
      </c>
      <c r="N30" s="5">
        <v>1191</v>
      </c>
      <c r="O30">
        <v>585</v>
      </c>
      <c r="Q30" s="5">
        <v>1191</v>
      </c>
      <c r="R30">
        <v>8287</v>
      </c>
    </row>
    <row r="31" spans="1:18" x14ac:dyDescent="0.2">
      <c r="A31" s="5">
        <v>835</v>
      </c>
      <c r="B31">
        <v>27</v>
      </c>
      <c r="D31" s="5">
        <v>835</v>
      </c>
      <c r="E31">
        <v>90</v>
      </c>
      <c r="G31" s="5">
        <v>835</v>
      </c>
      <c r="H31">
        <v>143</v>
      </c>
      <c r="J31" s="5">
        <v>835</v>
      </c>
      <c r="K31">
        <f t="shared" si="0"/>
        <v>1</v>
      </c>
      <c r="L31" s="2">
        <v>45786</v>
      </c>
      <c r="N31" s="5">
        <v>835</v>
      </c>
      <c r="O31">
        <v>241</v>
      </c>
      <c r="Q31" s="5">
        <v>835</v>
      </c>
      <c r="R31">
        <v>11273</v>
      </c>
    </row>
    <row r="32" spans="1:18" x14ac:dyDescent="0.2">
      <c r="A32" s="5">
        <v>1107</v>
      </c>
      <c r="B32">
        <v>86</v>
      </c>
      <c r="D32" s="5">
        <v>1107</v>
      </c>
      <c r="E32">
        <v>97</v>
      </c>
      <c r="G32" s="5">
        <v>1107</v>
      </c>
      <c r="H32">
        <v>139</v>
      </c>
      <c r="J32" s="5">
        <v>1107</v>
      </c>
      <c r="K32">
        <f t="shared" si="0"/>
        <v>1</v>
      </c>
      <c r="L32" s="2">
        <v>45785</v>
      </c>
      <c r="N32" s="5">
        <v>1107</v>
      </c>
      <c r="O32">
        <f>154+438+114</f>
        <v>706</v>
      </c>
      <c r="Q32" s="5">
        <v>1107</v>
      </c>
      <c r="R32">
        <v>8184</v>
      </c>
    </row>
    <row r="33" spans="1:18" x14ac:dyDescent="0.2">
      <c r="A33" s="5">
        <v>1086</v>
      </c>
      <c r="B33">
        <v>65</v>
      </c>
      <c r="D33" s="5">
        <v>1086</v>
      </c>
      <c r="E33">
        <v>76</v>
      </c>
      <c r="G33" s="5">
        <v>1086</v>
      </c>
      <c r="H33">
        <v>101</v>
      </c>
      <c r="J33" s="5">
        <v>1086</v>
      </c>
      <c r="K33">
        <f t="shared" si="0"/>
        <v>1</v>
      </c>
      <c r="L33" s="2">
        <v>45784</v>
      </c>
      <c r="N33" s="5">
        <v>1086</v>
      </c>
      <c r="O33">
        <v>594</v>
      </c>
      <c r="Q33" s="5">
        <v>1086</v>
      </c>
      <c r="R33">
        <v>3947</v>
      </c>
    </row>
    <row r="34" spans="1:18" x14ac:dyDescent="0.2">
      <c r="A34" s="5">
        <v>974</v>
      </c>
      <c r="B34">
        <v>68</v>
      </c>
      <c r="D34" s="5">
        <v>974</v>
      </c>
      <c r="E34">
        <v>88</v>
      </c>
      <c r="G34" s="5">
        <v>974</v>
      </c>
      <c r="H34">
        <v>120</v>
      </c>
      <c r="J34" s="5">
        <v>974</v>
      </c>
      <c r="L34" s="2">
        <v>45783</v>
      </c>
      <c r="N34" s="5">
        <v>974</v>
      </c>
      <c r="O34">
        <v>507</v>
      </c>
      <c r="Q34" s="5">
        <v>974</v>
      </c>
      <c r="R34">
        <v>4953</v>
      </c>
    </row>
    <row r="35" spans="1:18" x14ac:dyDescent="0.2">
      <c r="A35" s="5"/>
    </row>
    <row r="36" spans="1:18" x14ac:dyDescent="0.2">
      <c r="A36">
        <f t="shared" ref="A36" si="1">SUM(A2:A34)</f>
        <v>33119</v>
      </c>
      <c r="B36">
        <f>SUM(B2:B34)</f>
        <v>2128</v>
      </c>
      <c r="C36">
        <f t="shared" ref="C36:K36" si="2">SUM(C2:C34)</f>
        <v>0</v>
      </c>
      <c r="D36">
        <f t="shared" si="2"/>
        <v>33119</v>
      </c>
      <c r="E36">
        <f t="shared" si="2"/>
        <v>2882</v>
      </c>
      <c r="F36">
        <f t="shared" si="2"/>
        <v>0</v>
      </c>
      <c r="G36">
        <f t="shared" si="2"/>
        <v>33119</v>
      </c>
      <c r="H36">
        <f t="shared" si="2"/>
        <v>4180</v>
      </c>
      <c r="I36">
        <f t="shared" si="2"/>
        <v>0</v>
      </c>
      <c r="J36">
        <f t="shared" si="2"/>
        <v>33119</v>
      </c>
      <c r="K36">
        <f t="shared" si="2"/>
        <v>79</v>
      </c>
      <c r="L36">
        <f>SUM(M2:M34)</f>
        <v>0</v>
      </c>
      <c r="M36">
        <f>SUM(N2:N34)</f>
        <v>33119</v>
      </c>
      <c r="N36">
        <f>SUM(O2:O34)</f>
        <v>17765</v>
      </c>
      <c r="O36" t="s">
        <v>74</v>
      </c>
    </row>
    <row r="37" spans="1:18" x14ac:dyDescent="0.2">
      <c r="A37">
        <f t="shared" ref="A37" si="3">AVERAGE(A2:A34)</f>
        <v>1003.6060606060606</v>
      </c>
      <c r="B37">
        <f>AVERAGE(B2:B34)</f>
        <v>64.484848484848484</v>
      </c>
      <c r="C37" t="e">
        <f t="shared" ref="C37:K37" si="4">AVERAGE(C2:C34)</f>
        <v>#DIV/0!</v>
      </c>
      <c r="D37">
        <f t="shared" si="4"/>
        <v>1003.6060606060606</v>
      </c>
      <c r="E37">
        <f t="shared" si="4"/>
        <v>87.333333333333329</v>
      </c>
      <c r="F37" t="e">
        <f t="shared" si="4"/>
        <v>#DIV/0!</v>
      </c>
      <c r="G37">
        <f t="shared" si="4"/>
        <v>1003.6060606060606</v>
      </c>
      <c r="H37">
        <f t="shared" si="4"/>
        <v>126.66666666666667</v>
      </c>
      <c r="I37" t="e">
        <f t="shared" si="4"/>
        <v>#DIV/0!</v>
      </c>
      <c r="J37">
        <f t="shared" si="4"/>
        <v>1003.6060606060606</v>
      </c>
      <c r="K37">
        <f t="shared" si="4"/>
        <v>2.46875</v>
      </c>
      <c r="L37" t="e">
        <f>AVERAGE(M2:M34)</f>
        <v>#DIV/0!</v>
      </c>
      <c r="M37">
        <f>AVERAGE(N2:N34)</f>
        <v>1003.6060606060606</v>
      </c>
      <c r="N37">
        <f>AVERAGE(O2:O34)</f>
        <v>538.33333333333337</v>
      </c>
      <c r="O37" t="s">
        <v>75</v>
      </c>
    </row>
    <row r="38" spans="1:18" x14ac:dyDescent="0.2">
      <c r="A38">
        <f t="shared" ref="A38" si="5">_xlfn.STDEV.S(A2:A34)</f>
        <v>180.25137645000444</v>
      </c>
      <c r="B38">
        <f>_xlfn.STDEV.S(B2:B34)</f>
        <v>20.180623770279649</v>
      </c>
      <c r="C38" t="e">
        <f t="shared" ref="C38:K38" si="6">_xlfn.STDEV.S(C2:C34)</f>
        <v>#DIV/0!</v>
      </c>
      <c r="D38">
        <f t="shared" si="6"/>
        <v>180.25137645000444</v>
      </c>
      <c r="E38">
        <f t="shared" si="6"/>
        <v>11.477332733116478</v>
      </c>
      <c r="F38" t="e">
        <f t="shared" si="6"/>
        <v>#DIV/0!</v>
      </c>
      <c r="G38">
        <f t="shared" si="6"/>
        <v>180.25137645000444</v>
      </c>
      <c r="H38">
        <f t="shared" si="6"/>
        <v>17.722984135485419</v>
      </c>
      <c r="I38" t="e">
        <f t="shared" si="6"/>
        <v>#DIV/0!</v>
      </c>
      <c r="J38">
        <f t="shared" si="6"/>
        <v>180.25137645000444</v>
      </c>
      <c r="K38">
        <f t="shared" si="6"/>
        <v>2.3689438915454124</v>
      </c>
      <c r="L38" t="e">
        <f>_xlfn.STDEV.S(M2:M34)</f>
        <v>#DIV/0!</v>
      </c>
      <c r="M38">
        <f>_xlfn.STDEV.S(N2:N34)</f>
        <v>180.25137645000444</v>
      </c>
      <c r="N38">
        <f>_xlfn.STDEV.S(O2:O34)</f>
        <v>186.12271937264049</v>
      </c>
      <c r="O38" t="s">
        <v>34</v>
      </c>
    </row>
    <row r="43" spans="1:18" x14ac:dyDescent="0.2">
      <c r="A43" t="s">
        <v>76</v>
      </c>
      <c r="C43" t="s">
        <v>101</v>
      </c>
      <c r="E43" t="s">
        <v>184</v>
      </c>
    </row>
    <row r="44" spans="1:18" ht="17" thickBot="1" x14ac:dyDescent="0.25">
      <c r="C44" t="s">
        <v>102</v>
      </c>
    </row>
    <row r="45" spans="1:18" x14ac:dyDescent="0.2">
      <c r="A45" s="12" t="s">
        <v>77</v>
      </c>
      <c r="B45" s="12"/>
    </row>
    <row r="46" spans="1:18" x14ac:dyDescent="0.2">
      <c r="A46" t="s">
        <v>78</v>
      </c>
      <c r="B46" s="30">
        <v>0.87818173414933909</v>
      </c>
    </row>
    <row r="47" spans="1:18" x14ac:dyDescent="0.2">
      <c r="A47" t="s">
        <v>79</v>
      </c>
      <c r="B47" s="30">
        <v>0.77120315819354057</v>
      </c>
    </row>
    <row r="48" spans="1:18" x14ac:dyDescent="0.2">
      <c r="A48" t="s">
        <v>80</v>
      </c>
      <c r="B48" s="30">
        <v>0.76382261490946124</v>
      </c>
    </row>
    <row r="49" spans="1:9" x14ac:dyDescent="0.2">
      <c r="A49" t="s">
        <v>81</v>
      </c>
      <c r="B49" s="30">
        <v>87.59871686708324</v>
      </c>
    </row>
    <row r="50" spans="1:9" ht="17" thickBot="1" x14ac:dyDescent="0.25">
      <c r="A50" s="10" t="s">
        <v>82</v>
      </c>
      <c r="B50" s="10">
        <v>33</v>
      </c>
    </row>
    <row r="52" spans="1:9" ht="17" thickBot="1" x14ac:dyDescent="0.25">
      <c r="A52" t="s">
        <v>83</v>
      </c>
    </row>
    <row r="53" spans="1:9" x14ac:dyDescent="0.2">
      <c r="A53" s="11"/>
      <c r="B53" s="11" t="s">
        <v>88</v>
      </c>
      <c r="C53" s="11" t="s">
        <v>89</v>
      </c>
      <c r="D53" s="11" t="s">
        <v>90</v>
      </c>
      <c r="E53" s="11" t="s">
        <v>91</v>
      </c>
      <c r="F53" s="11" t="s">
        <v>92</v>
      </c>
    </row>
    <row r="54" spans="1:9" x14ac:dyDescent="0.2">
      <c r="A54" t="s">
        <v>84</v>
      </c>
      <c r="B54">
        <v>1</v>
      </c>
      <c r="C54">
        <v>801818.28768833703</v>
      </c>
      <c r="D54">
        <v>801818.28768833703</v>
      </c>
      <c r="E54">
        <v>104.49138071679796</v>
      </c>
      <c r="F54">
        <v>1.8915715263089921E-11</v>
      </c>
    </row>
    <row r="55" spans="1:9" x14ac:dyDescent="0.2">
      <c r="A55" t="s">
        <v>85</v>
      </c>
      <c r="B55">
        <v>31</v>
      </c>
      <c r="C55">
        <v>237879.59109954181</v>
      </c>
      <c r="D55">
        <v>7673.5351967594133</v>
      </c>
    </row>
    <row r="56" spans="1:9" ht="17" thickBot="1" x14ac:dyDescent="0.25">
      <c r="A56" s="10" t="s">
        <v>86</v>
      </c>
      <c r="B56" s="10">
        <v>32</v>
      </c>
      <c r="C56" s="10">
        <v>1039697.8787878789</v>
      </c>
      <c r="D56" s="10"/>
      <c r="E56" s="10"/>
      <c r="F56" s="10"/>
    </row>
    <row r="57" spans="1:9" ht="17" thickBot="1" x14ac:dyDescent="0.25"/>
    <row r="58" spans="1:9" x14ac:dyDescent="0.2">
      <c r="A58" s="13"/>
      <c r="B58" t="s">
        <v>93</v>
      </c>
      <c r="C58" s="13" t="s">
        <v>81</v>
      </c>
      <c r="D58" s="13" t="s">
        <v>94</v>
      </c>
      <c r="E58" t="s">
        <v>95</v>
      </c>
      <c r="F58" s="13" t="s">
        <v>96</v>
      </c>
      <c r="G58" s="13" t="s">
        <v>97</v>
      </c>
      <c r="H58" s="13" t="s">
        <v>98</v>
      </c>
      <c r="I58" s="13" t="s">
        <v>99</v>
      </c>
    </row>
    <row r="59" spans="1:9" x14ac:dyDescent="0.2">
      <c r="A59" s="14" t="s">
        <v>87</v>
      </c>
      <c r="B59" s="30">
        <v>545.76485951953964</v>
      </c>
      <c r="C59" s="42">
        <v>47.314016105977103</v>
      </c>
      <c r="D59" s="42">
        <v>11.534951044889086</v>
      </c>
      <c r="E59" s="30">
        <v>9.5276282860084957E-13</v>
      </c>
      <c r="F59" s="42">
        <v>449.26728746838313</v>
      </c>
      <c r="G59" s="42">
        <v>642.26243157069621</v>
      </c>
      <c r="H59" s="42">
        <v>449.26728746838313</v>
      </c>
      <c r="I59" s="42">
        <v>642.26243157069621</v>
      </c>
    </row>
    <row r="60" spans="1:9" ht="17" thickBot="1" x14ac:dyDescent="0.25">
      <c r="A60" s="15" t="s">
        <v>100</v>
      </c>
      <c r="B60" s="30">
        <v>0.85047901130623094</v>
      </c>
      <c r="C60" s="43">
        <v>8.3200007673351548E-2</v>
      </c>
      <c r="D60" s="43">
        <v>10.222102558514957</v>
      </c>
      <c r="E60" s="30">
        <v>1.8915715263089921E-11</v>
      </c>
      <c r="F60" s="43">
        <v>0.68079147691614617</v>
      </c>
      <c r="G60" s="43">
        <v>1.0201665456963158</v>
      </c>
      <c r="H60" s="43">
        <v>0.68079147691614617</v>
      </c>
      <c r="I60" s="43">
        <v>1.0201665456963158</v>
      </c>
    </row>
    <row r="65" spans="1:9" x14ac:dyDescent="0.2">
      <c r="A65" t="s">
        <v>76</v>
      </c>
      <c r="C65" t="s">
        <v>103</v>
      </c>
      <c r="E65" t="s">
        <v>105</v>
      </c>
    </row>
    <row r="66" spans="1:9" ht="17" thickBot="1" x14ac:dyDescent="0.25">
      <c r="C66" t="s">
        <v>104</v>
      </c>
    </row>
    <row r="67" spans="1:9" x14ac:dyDescent="0.2">
      <c r="A67" s="12" t="s">
        <v>77</v>
      </c>
      <c r="B67" s="12"/>
    </row>
    <row r="68" spans="1:9" x14ac:dyDescent="0.2">
      <c r="A68" t="s">
        <v>78</v>
      </c>
      <c r="B68">
        <v>0.83555863089959792</v>
      </c>
    </row>
    <row r="69" spans="1:9" x14ac:dyDescent="0.2">
      <c r="A69" t="s">
        <v>79</v>
      </c>
      <c r="B69">
        <v>0.69815822567081043</v>
      </c>
    </row>
    <row r="70" spans="1:9" x14ac:dyDescent="0.2">
      <c r="A70" t="s">
        <v>80</v>
      </c>
      <c r="B70">
        <v>0.68842139424083659</v>
      </c>
    </row>
    <row r="71" spans="1:9" x14ac:dyDescent="0.2">
      <c r="A71" t="s">
        <v>81</v>
      </c>
      <c r="B71">
        <v>100.61492426006676</v>
      </c>
    </row>
    <row r="72" spans="1:9" ht="17" thickBot="1" x14ac:dyDescent="0.25">
      <c r="A72" s="10" t="s">
        <v>82</v>
      </c>
      <c r="B72" s="10">
        <v>33</v>
      </c>
    </row>
    <row r="74" spans="1:9" ht="17" thickBot="1" x14ac:dyDescent="0.25">
      <c r="A74" t="s">
        <v>83</v>
      </c>
    </row>
    <row r="75" spans="1:9" x14ac:dyDescent="0.2">
      <c r="A75" s="11"/>
      <c r="B75" s="11" t="s">
        <v>88</v>
      </c>
      <c r="C75" s="11" t="s">
        <v>89</v>
      </c>
      <c r="D75" s="11" t="s">
        <v>90</v>
      </c>
      <c r="E75" s="11" t="s">
        <v>91</v>
      </c>
      <c r="F75" s="11" t="s">
        <v>92</v>
      </c>
    </row>
    <row r="76" spans="1:9" x14ac:dyDescent="0.2">
      <c r="A76" t="s">
        <v>84</v>
      </c>
      <c r="B76">
        <v>1</v>
      </c>
      <c r="C76">
        <v>725873.62628825079</v>
      </c>
      <c r="D76">
        <v>725873.62628825079</v>
      </c>
      <c r="E76">
        <v>71.702815304124542</v>
      </c>
      <c r="F76">
        <v>1.4515599829617607E-9</v>
      </c>
    </row>
    <row r="77" spans="1:9" x14ac:dyDescent="0.2">
      <c r="A77" t="s">
        <v>85</v>
      </c>
      <c r="B77">
        <v>31</v>
      </c>
      <c r="C77">
        <v>313824.25249962806</v>
      </c>
      <c r="D77">
        <v>10123.36298385897</v>
      </c>
    </row>
    <row r="78" spans="1:9" ht="17" thickBot="1" x14ac:dyDescent="0.25">
      <c r="A78" s="10" t="s">
        <v>86</v>
      </c>
      <c r="B78" s="10">
        <v>32</v>
      </c>
      <c r="C78" s="10">
        <v>1039697.8787878789</v>
      </c>
      <c r="D78" s="10"/>
      <c r="E78" s="10"/>
      <c r="F78" s="10"/>
    </row>
    <row r="79" spans="1:9" ht="17" thickBot="1" x14ac:dyDescent="0.25"/>
    <row r="80" spans="1:9" x14ac:dyDescent="0.2">
      <c r="A80" s="13"/>
      <c r="B80" t="s">
        <v>93</v>
      </c>
      <c r="C80" s="13" t="s">
        <v>81</v>
      </c>
      <c r="D80" s="13" t="s">
        <v>94</v>
      </c>
      <c r="E80" t="s">
        <v>95</v>
      </c>
      <c r="F80" s="13" t="s">
        <v>96</v>
      </c>
      <c r="G80" s="13" t="s">
        <v>97</v>
      </c>
      <c r="H80" s="13" t="s">
        <v>98</v>
      </c>
      <c r="I80" s="13" t="s">
        <v>99</v>
      </c>
    </row>
    <row r="81" spans="1:9" x14ac:dyDescent="0.2">
      <c r="A81" s="14" t="s">
        <v>87</v>
      </c>
      <c r="B81">
        <v>522.34733435023634</v>
      </c>
      <c r="C81" s="14">
        <v>59.471894212109696</v>
      </c>
      <c r="D81" s="14">
        <v>8.783095633161718</v>
      </c>
      <c r="E81">
        <v>6.4581453893720622E-10</v>
      </c>
      <c r="F81" s="14">
        <v>401.05360642197388</v>
      </c>
      <c r="G81" s="14">
        <v>643.64106227849879</v>
      </c>
      <c r="H81" s="14">
        <v>401.05360642197388</v>
      </c>
      <c r="I81" s="14">
        <v>643.64106227849879</v>
      </c>
    </row>
    <row r="82" spans="1:9" ht="17" thickBot="1" x14ac:dyDescent="0.25">
      <c r="A82" s="15" t="s">
        <v>100</v>
      </c>
      <c r="B82">
        <v>7.4631287436288538</v>
      </c>
      <c r="C82" s="15">
        <v>0.8813589713916733</v>
      </c>
      <c r="D82" s="15">
        <v>8.4677514904562781</v>
      </c>
      <c r="E82">
        <v>1.4515599829617659E-9</v>
      </c>
      <c r="F82" s="15">
        <v>5.6655852703734286</v>
      </c>
      <c r="G82" s="15">
        <v>9.260672216884279</v>
      </c>
      <c r="H82" s="15">
        <v>5.6655852703734286</v>
      </c>
      <c r="I82" s="15">
        <v>9.260672216884279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A2D57-9561-7A4D-93C8-314FACBE368C}">
  <dimension ref="A1:Q36"/>
  <sheetViews>
    <sheetView zoomScale="90" workbookViewId="0">
      <selection activeCell="I1" sqref="I1"/>
    </sheetView>
  </sheetViews>
  <sheetFormatPr baseColWidth="10" defaultRowHeight="16" x14ac:dyDescent="0.2"/>
  <cols>
    <col min="9" max="9" width="27.5" customWidth="1"/>
    <col min="10" max="10" width="14.83203125" customWidth="1"/>
    <col min="11" max="11" width="14.5" customWidth="1"/>
    <col min="12" max="12" width="10.83203125" customWidth="1"/>
    <col min="13" max="13" width="14.83203125" customWidth="1"/>
    <col min="14" max="14" width="16.83203125" customWidth="1"/>
    <col min="16" max="16" width="14.33203125" customWidth="1"/>
  </cols>
  <sheetData>
    <row r="1" spans="1:17" ht="68" x14ac:dyDescent="0.2">
      <c r="A1" s="4" t="s">
        <v>16</v>
      </c>
      <c r="B1" s="1" t="s">
        <v>1</v>
      </c>
      <c r="C1" t="s">
        <v>2</v>
      </c>
      <c r="D1" s="1" t="s">
        <v>29</v>
      </c>
      <c r="E1" s="1" t="s">
        <v>31</v>
      </c>
      <c r="F1" s="1" t="s">
        <v>20</v>
      </c>
      <c r="G1" s="4" t="s">
        <v>16</v>
      </c>
      <c r="I1" t="s">
        <v>76</v>
      </c>
    </row>
    <row r="2" spans="1:17" ht="17" thickBot="1" x14ac:dyDescent="0.25">
      <c r="A2" s="5">
        <v>1307</v>
      </c>
      <c r="B2">
        <v>87</v>
      </c>
      <c r="C2">
        <v>6641</v>
      </c>
      <c r="D2">
        <v>115</v>
      </c>
      <c r="E2">
        <v>168</v>
      </c>
      <c r="F2">
        <f>696+134+107</f>
        <v>937</v>
      </c>
      <c r="G2" s="5">
        <v>1307</v>
      </c>
    </row>
    <row r="3" spans="1:17" x14ac:dyDescent="0.2">
      <c r="A3" s="5">
        <v>1068</v>
      </c>
      <c r="B3">
        <v>73</v>
      </c>
      <c r="C3">
        <v>5194</v>
      </c>
      <c r="D3">
        <v>101</v>
      </c>
      <c r="E3">
        <v>130</v>
      </c>
      <c r="F3">
        <v>618</v>
      </c>
      <c r="G3" s="5">
        <v>1068</v>
      </c>
      <c r="I3" s="12" t="s">
        <v>77</v>
      </c>
      <c r="J3" s="12"/>
    </row>
    <row r="4" spans="1:17" x14ac:dyDescent="0.2">
      <c r="A4" s="5">
        <v>980</v>
      </c>
      <c r="B4">
        <v>63</v>
      </c>
      <c r="C4">
        <v>4894</v>
      </c>
      <c r="D4">
        <v>65</v>
      </c>
      <c r="E4">
        <v>124</v>
      </c>
      <c r="F4">
        <v>496</v>
      </c>
      <c r="G4" s="5">
        <v>980</v>
      </c>
      <c r="I4" t="s">
        <v>78</v>
      </c>
      <c r="J4" s="30">
        <v>0.91260602008553626</v>
      </c>
    </row>
    <row r="5" spans="1:17" x14ac:dyDescent="0.2">
      <c r="A5" s="5">
        <v>1156</v>
      </c>
      <c r="B5">
        <v>57</v>
      </c>
      <c r="C5">
        <v>4444</v>
      </c>
      <c r="D5">
        <v>76</v>
      </c>
      <c r="E5">
        <v>102</v>
      </c>
      <c r="F5">
        <v>692</v>
      </c>
      <c r="G5" s="5">
        <v>1156</v>
      </c>
      <c r="I5" t="s">
        <v>79</v>
      </c>
      <c r="J5" s="30">
        <v>0.83284974789636212</v>
      </c>
    </row>
    <row r="6" spans="1:17" x14ac:dyDescent="0.2">
      <c r="A6" s="5">
        <v>1278</v>
      </c>
      <c r="B6">
        <v>86</v>
      </c>
      <c r="C6">
        <v>7546</v>
      </c>
      <c r="D6">
        <v>123</v>
      </c>
      <c r="E6">
        <v>170</v>
      </c>
      <c r="F6">
        <v>720</v>
      </c>
      <c r="G6" s="5">
        <v>1278</v>
      </c>
      <c r="I6" t="s">
        <v>80</v>
      </c>
      <c r="J6" s="30">
        <v>0.80189599750679952</v>
      </c>
    </row>
    <row r="7" spans="1:17" x14ac:dyDescent="0.2">
      <c r="A7" s="5">
        <v>905</v>
      </c>
      <c r="B7">
        <v>65</v>
      </c>
      <c r="C7">
        <v>3729</v>
      </c>
      <c r="D7">
        <v>84</v>
      </c>
      <c r="E7">
        <v>122</v>
      </c>
      <c r="F7">
        <v>500</v>
      </c>
      <c r="G7" s="5">
        <v>905</v>
      </c>
      <c r="I7" t="s">
        <v>81</v>
      </c>
      <c r="J7" s="30">
        <v>80.227861270954605</v>
      </c>
    </row>
    <row r="8" spans="1:17" ht="17" thickBot="1" x14ac:dyDescent="0.25">
      <c r="A8" s="5">
        <v>1028</v>
      </c>
      <c r="B8">
        <v>65</v>
      </c>
      <c r="C8">
        <v>4695</v>
      </c>
      <c r="D8">
        <v>91</v>
      </c>
      <c r="E8">
        <v>140</v>
      </c>
      <c r="F8">
        <v>580</v>
      </c>
      <c r="G8" s="5">
        <v>1028</v>
      </c>
      <c r="I8" s="10" t="s">
        <v>82</v>
      </c>
      <c r="J8" s="10">
        <v>33</v>
      </c>
    </row>
    <row r="9" spans="1:17" x14ac:dyDescent="0.2">
      <c r="A9" s="5">
        <v>1056</v>
      </c>
      <c r="B9">
        <v>60</v>
      </c>
      <c r="C9" s="3">
        <v>7422</v>
      </c>
      <c r="D9">
        <v>84</v>
      </c>
      <c r="E9">
        <v>125</v>
      </c>
      <c r="F9">
        <v>484</v>
      </c>
      <c r="G9" s="5">
        <v>1056</v>
      </c>
    </row>
    <row r="10" spans="1:17" ht="17" thickBot="1" x14ac:dyDescent="0.25">
      <c r="A10" s="5">
        <v>922</v>
      </c>
      <c r="B10">
        <v>53</v>
      </c>
      <c r="C10">
        <v>4200</v>
      </c>
      <c r="D10">
        <v>82</v>
      </c>
      <c r="E10">
        <v>89</v>
      </c>
      <c r="F10">
        <v>414</v>
      </c>
      <c r="G10" s="5">
        <v>922</v>
      </c>
      <c r="I10" t="s">
        <v>83</v>
      </c>
    </row>
    <row r="11" spans="1:17" x14ac:dyDescent="0.2">
      <c r="A11" s="5">
        <v>923</v>
      </c>
      <c r="B11">
        <v>43</v>
      </c>
      <c r="C11">
        <v>6746</v>
      </c>
      <c r="D11">
        <v>93</v>
      </c>
      <c r="E11">
        <v>118</v>
      </c>
      <c r="F11">
        <v>369</v>
      </c>
      <c r="G11" s="5">
        <v>923</v>
      </c>
      <c r="I11" s="11"/>
      <c r="J11" s="11" t="s">
        <v>88</v>
      </c>
      <c r="K11" s="11" t="s">
        <v>89</v>
      </c>
      <c r="L11" s="11" t="s">
        <v>90</v>
      </c>
      <c r="M11" s="11" t="s">
        <v>91</v>
      </c>
      <c r="N11" s="11" t="s">
        <v>92</v>
      </c>
    </row>
    <row r="12" spans="1:17" x14ac:dyDescent="0.2">
      <c r="A12" s="5">
        <v>353</v>
      </c>
      <c r="B12">
        <v>22</v>
      </c>
      <c r="C12">
        <v>4356</v>
      </c>
      <c r="D12">
        <v>96</v>
      </c>
      <c r="E12">
        <v>128</v>
      </c>
      <c r="F12">
        <v>125</v>
      </c>
      <c r="G12" s="5">
        <v>353</v>
      </c>
      <c r="I12" t="s">
        <v>84</v>
      </c>
      <c r="J12">
        <v>5</v>
      </c>
      <c r="K12">
        <v>865912.11623686727</v>
      </c>
      <c r="L12">
        <v>173182.42324737346</v>
      </c>
      <c r="M12">
        <v>26.906262970227807</v>
      </c>
      <c r="N12" s="14">
        <v>1.0744150418464184E-9</v>
      </c>
    </row>
    <row r="13" spans="1:17" x14ac:dyDescent="0.2">
      <c r="A13" s="5">
        <v>861</v>
      </c>
      <c r="B13">
        <v>45</v>
      </c>
      <c r="C13">
        <v>6260</v>
      </c>
      <c r="D13">
        <v>83</v>
      </c>
      <c r="E13">
        <v>147</v>
      </c>
      <c r="F13">
        <v>300</v>
      </c>
      <c r="G13" s="5">
        <v>861</v>
      </c>
      <c r="I13" t="s">
        <v>85</v>
      </c>
      <c r="J13">
        <v>27</v>
      </c>
      <c r="K13">
        <v>173785.76255101152</v>
      </c>
      <c r="L13">
        <v>6436.5097241115373</v>
      </c>
    </row>
    <row r="14" spans="1:17" ht="17" thickBot="1" x14ac:dyDescent="0.25">
      <c r="A14" s="5">
        <v>1046</v>
      </c>
      <c r="B14">
        <v>77</v>
      </c>
      <c r="C14">
        <v>4734</v>
      </c>
      <c r="D14">
        <v>82</v>
      </c>
      <c r="E14">
        <v>120</v>
      </c>
      <c r="F14">
        <v>591</v>
      </c>
      <c r="G14" s="5">
        <v>1046</v>
      </c>
      <c r="I14" s="10" t="s">
        <v>86</v>
      </c>
      <c r="J14" s="10">
        <v>32</v>
      </c>
      <c r="K14" s="10">
        <v>1039697.8787878788</v>
      </c>
      <c r="L14" s="10"/>
      <c r="M14" s="10"/>
      <c r="N14" s="10"/>
    </row>
    <row r="15" spans="1:17" ht="17" thickBot="1" x14ac:dyDescent="0.25">
      <c r="A15" s="5">
        <v>1006</v>
      </c>
      <c r="B15">
        <v>63</v>
      </c>
      <c r="C15">
        <v>7349</v>
      </c>
      <c r="D15">
        <v>79</v>
      </c>
      <c r="E15">
        <v>116</v>
      </c>
      <c r="F15">
        <v>405</v>
      </c>
      <c r="G15" s="5">
        <v>1006</v>
      </c>
    </row>
    <row r="16" spans="1:17" x14ac:dyDescent="0.2">
      <c r="A16" s="5">
        <v>737</v>
      </c>
      <c r="B16">
        <v>35</v>
      </c>
      <c r="C16">
        <v>8823</v>
      </c>
      <c r="D16">
        <v>88</v>
      </c>
      <c r="E16">
        <v>131</v>
      </c>
      <c r="F16">
        <v>223</v>
      </c>
      <c r="G16" s="5">
        <v>737</v>
      </c>
      <c r="I16" s="11"/>
      <c r="J16" s="11" t="s">
        <v>93</v>
      </c>
      <c r="K16" s="11" t="s">
        <v>81</v>
      </c>
      <c r="L16" s="11" t="s">
        <v>94</v>
      </c>
      <c r="M16" s="13" t="s">
        <v>95</v>
      </c>
      <c r="N16" s="11" t="s">
        <v>96</v>
      </c>
      <c r="O16" s="11" t="s">
        <v>97</v>
      </c>
      <c r="P16" s="11" t="s">
        <v>98</v>
      </c>
      <c r="Q16" s="11" t="s">
        <v>99</v>
      </c>
    </row>
    <row r="17" spans="1:17" x14ac:dyDescent="0.2">
      <c r="A17" s="5">
        <v>1049</v>
      </c>
      <c r="B17">
        <v>69</v>
      </c>
      <c r="C17">
        <v>5798</v>
      </c>
      <c r="D17">
        <v>90</v>
      </c>
      <c r="E17">
        <v>141</v>
      </c>
      <c r="F17">
        <v>459</v>
      </c>
      <c r="G17" s="5">
        <v>1049</v>
      </c>
      <c r="I17" t="s">
        <v>87</v>
      </c>
      <c r="J17" s="30">
        <v>558.42785899545243</v>
      </c>
      <c r="K17" s="30">
        <v>113.47035294520954</v>
      </c>
      <c r="L17" s="30">
        <v>4.9213547371717059</v>
      </c>
      <c r="M17" s="30">
        <v>3.7623959843142585E-5</v>
      </c>
      <c r="N17" s="30">
        <v>325.60592610668277</v>
      </c>
      <c r="O17" s="30">
        <v>791.24979188422208</v>
      </c>
      <c r="P17" s="30">
        <v>325.60592610668277</v>
      </c>
      <c r="Q17" s="30">
        <v>791.24979188422208</v>
      </c>
    </row>
    <row r="18" spans="1:17" x14ac:dyDescent="0.2">
      <c r="A18" s="5">
        <v>948</v>
      </c>
      <c r="B18">
        <v>57</v>
      </c>
      <c r="C18">
        <v>3753</v>
      </c>
      <c r="D18">
        <v>92</v>
      </c>
      <c r="E18">
        <v>141</v>
      </c>
      <c r="F18">
        <v>498</v>
      </c>
      <c r="G18" s="5">
        <v>948</v>
      </c>
      <c r="I18" t="s">
        <v>1</v>
      </c>
      <c r="J18" s="30">
        <v>0.90152446655323837</v>
      </c>
      <c r="K18" s="30">
        <v>1.7489585618217072</v>
      </c>
      <c r="L18" s="30">
        <v>0.51546359429706246</v>
      </c>
      <c r="M18" s="30">
        <v>0.61042422307420119</v>
      </c>
      <c r="N18" s="30">
        <v>-2.6870420826520132</v>
      </c>
      <c r="O18" s="30">
        <v>4.4900910157584901</v>
      </c>
      <c r="P18" s="30">
        <v>-2.6870420826520132</v>
      </c>
      <c r="Q18" s="30">
        <v>4.4900910157584901</v>
      </c>
    </row>
    <row r="19" spans="1:17" x14ac:dyDescent="0.2">
      <c r="A19" s="5">
        <v>946</v>
      </c>
      <c r="B19">
        <v>69</v>
      </c>
      <c r="C19">
        <v>4091</v>
      </c>
      <c r="D19">
        <v>88</v>
      </c>
      <c r="E19">
        <v>117</v>
      </c>
      <c r="F19">
        <v>557</v>
      </c>
      <c r="G19" s="5">
        <v>946</v>
      </c>
      <c r="I19" t="s">
        <v>2</v>
      </c>
      <c r="J19" s="30">
        <v>2.3801460130255612E-2</v>
      </c>
      <c r="K19" s="30">
        <v>8.1815761916868741E-3</v>
      </c>
      <c r="L19" s="30">
        <v>2.9091533920370711</v>
      </c>
      <c r="M19" s="42">
        <v>7.1702715091591252E-3</v>
      </c>
      <c r="N19" s="30">
        <v>7.014252427243922E-3</v>
      </c>
      <c r="O19" s="30">
        <v>4.0588667833267304E-2</v>
      </c>
      <c r="P19" s="30">
        <v>7.014252427243922E-3</v>
      </c>
      <c r="Q19" s="30">
        <v>4.0588667833267304E-2</v>
      </c>
    </row>
    <row r="20" spans="1:17" x14ac:dyDescent="0.2">
      <c r="A20" s="5">
        <v>941</v>
      </c>
      <c r="B20">
        <v>52</v>
      </c>
      <c r="C20">
        <v>3884</v>
      </c>
      <c r="D20">
        <v>79</v>
      </c>
      <c r="E20">
        <v>112</v>
      </c>
      <c r="F20">
        <v>498</v>
      </c>
      <c r="G20" s="5">
        <v>941</v>
      </c>
      <c r="I20" t="s">
        <v>29</v>
      </c>
      <c r="J20" s="30">
        <v>-1.3666137052046872</v>
      </c>
      <c r="K20" s="30">
        <v>1.9572210362113398</v>
      </c>
      <c r="L20" s="30">
        <v>-0.6982418847541555</v>
      </c>
      <c r="M20" s="30">
        <v>0.49099644580336055</v>
      </c>
      <c r="N20" s="30">
        <v>-5.3824995548002805</v>
      </c>
      <c r="O20" s="30">
        <v>2.6492721443909066</v>
      </c>
      <c r="P20" s="30">
        <v>-5.3824995548002805</v>
      </c>
      <c r="Q20" s="30">
        <v>2.6492721443909066</v>
      </c>
    </row>
    <row r="21" spans="1:17" x14ac:dyDescent="0.2">
      <c r="A21" s="5">
        <v>1032</v>
      </c>
      <c r="B21">
        <v>70</v>
      </c>
      <c r="C21">
        <v>3855</v>
      </c>
      <c r="D21">
        <v>93</v>
      </c>
      <c r="E21">
        <v>141</v>
      </c>
      <c r="F21">
        <v>612</v>
      </c>
      <c r="G21" s="5">
        <v>1032</v>
      </c>
      <c r="I21" t="s">
        <v>31</v>
      </c>
      <c r="J21" s="30">
        <v>-0.46951211519175745</v>
      </c>
      <c r="K21" s="30">
        <v>1.2947295107651433</v>
      </c>
      <c r="L21" s="30">
        <v>-0.36263336186281175</v>
      </c>
      <c r="M21" s="30">
        <v>0.71970211304514931</v>
      </c>
      <c r="N21" s="30">
        <v>-3.1260776359672695</v>
      </c>
      <c r="O21" s="30">
        <v>2.1870534055837543</v>
      </c>
      <c r="P21" s="30">
        <v>-3.1260776359672695</v>
      </c>
      <c r="Q21" s="30">
        <v>2.1870534055837543</v>
      </c>
    </row>
    <row r="22" spans="1:17" ht="17" thickBot="1" x14ac:dyDescent="0.25">
      <c r="A22" s="5">
        <v>1090</v>
      </c>
      <c r="B22">
        <v>72</v>
      </c>
      <c r="C22">
        <v>5218</v>
      </c>
      <c r="D22">
        <v>85</v>
      </c>
      <c r="E22">
        <v>113</v>
      </c>
      <c r="F22">
        <v>562</v>
      </c>
      <c r="G22" s="5">
        <v>1090</v>
      </c>
      <c r="I22" s="10" t="s">
        <v>20</v>
      </c>
      <c r="J22" s="31">
        <v>0.80011623719905134</v>
      </c>
      <c r="K22" s="31">
        <v>0.19147983797799839</v>
      </c>
      <c r="L22" s="31">
        <v>4.1785926165813194</v>
      </c>
      <c r="M22" s="43">
        <v>2.7550204922706129E-4</v>
      </c>
      <c r="N22" s="31">
        <v>0.40723206234509346</v>
      </c>
      <c r="O22" s="31">
        <v>1.1930004120530093</v>
      </c>
      <c r="P22" s="31">
        <v>0.40723206234509346</v>
      </c>
      <c r="Q22" s="31">
        <v>1.1930004120530093</v>
      </c>
    </row>
    <row r="23" spans="1:17" x14ac:dyDescent="0.2">
      <c r="A23" s="5">
        <v>1049</v>
      </c>
      <c r="B23">
        <v>72</v>
      </c>
      <c r="C23">
        <v>6548</v>
      </c>
      <c r="D23">
        <v>78</v>
      </c>
      <c r="E23">
        <v>114</v>
      </c>
      <c r="F23">
        <f>446+209</f>
        <v>655</v>
      </c>
      <c r="G23" s="5">
        <v>1049</v>
      </c>
    </row>
    <row r="24" spans="1:17" x14ac:dyDescent="0.2">
      <c r="A24" s="5">
        <v>878</v>
      </c>
      <c r="B24">
        <v>56</v>
      </c>
      <c r="C24">
        <v>2393</v>
      </c>
      <c r="D24">
        <v>76</v>
      </c>
      <c r="E24">
        <v>125</v>
      </c>
      <c r="F24">
        <v>591</v>
      </c>
      <c r="G24" s="5">
        <v>878</v>
      </c>
    </row>
    <row r="25" spans="1:17" x14ac:dyDescent="0.2">
      <c r="A25" s="5">
        <v>894</v>
      </c>
      <c r="B25">
        <v>52</v>
      </c>
      <c r="C25">
        <v>3882</v>
      </c>
      <c r="D25">
        <v>76</v>
      </c>
      <c r="E25">
        <v>103</v>
      </c>
      <c r="F25">
        <v>409</v>
      </c>
      <c r="G25" s="5">
        <v>894</v>
      </c>
    </row>
    <row r="26" spans="1:17" x14ac:dyDescent="0.2">
      <c r="A26" s="5">
        <v>1044</v>
      </c>
      <c r="B26">
        <v>79</v>
      </c>
      <c r="C26">
        <v>3774</v>
      </c>
      <c r="D26">
        <v>82</v>
      </c>
      <c r="E26">
        <v>117</v>
      </c>
      <c r="F26">
        <v>621</v>
      </c>
      <c r="G26" s="5">
        <v>1044</v>
      </c>
      <c r="M26" t="s">
        <v>107</v>
      </c>
    </row>
    <row r="27" spans="1:17" x14ac:dyDescent="0.2">
      <c r="A27" s="5">
        <v>885</v>
      </c>
      <c r="B27">
        <v>48</v>
      </c>
      <c r="C27">
        <v>4994</v>
      </c>
      <c r="D27">
        <v>78</v>
      </c>
      <c r="E27">
        <v>119</v>
      </c>
      <c r="F27">
        <v>389</v>
      </c>
      <c r="G27" s="5">
        <v>885</v>
      </c>
    </row>
    <row r="28" spans="1:17" x14ac:dyDescent="0.2">
      <c r="A28" s="5">
        <v>1341</v>
      </c>
      <c r="B28">
        <v>126</v>
      </c>
      <c r="C28">
        <v>8682</v>
      </c>
      <c r="D28">
        <v>94</v>
      </c>
      <c r="E28">
        <v>139</v>
      </c>
      <c r="F28">
        <f>347+614</f>
        <v>961</v>
      </c>
      <c r="G28" s="5">
        <v>1341</v>
      </c>
    </row>
    <row r="29" spans="1:17" ht="17" thickBot="1" x14ac:dyDescent="0.25">
      <c r="A29" s="5">
        <v>1203</v>
      </c>
      <c r="B29">
        <v>101</v>
      </c>
      <c r="C29">
        <v>6814</v>
      </c>
      <c r="D29">
        <v>99</v>
      </c>
      <c r="E29">
        <v>143</v>
      </c>
      <c r="F29">
        <f>157+572+137</f>
        <v>866</v>
      </c>
      <c r="G29" s="5">
        <v>1203</v>
      </c>
    </row>
    <row r="30" spans="1:17" ht="85" x14ac:dyDescent="0.2">
      <c r="A30" s="5">
        <v>1191</v>
      </c>
      <c r="B30">
        <v>65</v>
      </c>
      <c r="C30">
        <v>8287</v>
      </c>
      <c r="D30">
        <v>79</v>
      </c>
      <c r="E30">
        <v>122</v>
      </c>
      <c r="F30">
        <v>585</v>
      </c>
      <c r="G30" s="5">
        <v>1191</v>
      </c>
      <c r="I30" s="11"/>
      <c r="J30" s="20" t="s">
        <v>16</v>
      </c>
      <c r="K30" s="21" t="s">
        <v>1</v>
      </c>
      <c r="L30" s="11" t="s">
        <v>2</v>
      </c>
      <c r="M30" s="19" t="s">
        <v>29</v>
      </c>
      <c r="N30" s="11" t="s">
        <v>31</v>
      </c>
      <c r="O30" s="19" t="s">
        <v>20</v>
      </c>
    </row>
    <row r="31" spans="1:17" x14ac:dyDescent="0.2">
      <c r="A31" s="5">
        <v>835</v>
      </c>
      <c r="B31">
        <v>27</v>
      </c>
      <c r="C31">
        <v>11273</v>
      </c>
      <c r="D31">
        <v>90</v>
      </c>
      <c r="E31">
        <v>143</v>
      </c>
      <c r="F31">
        <v>241</v>
      </c>
      <c r="G31" s="5">
        <v>835</v>
      </c>
      <c r="I31" t="s">
        <v>16</v>
      </c>
      <c r="J31">
        <v>1</v>
      </c>
    </row>
    <row r="32" spans="1:17" x14ac:dyDescent="0.2">
      <c r="A32" s="5">
        <v>1107</v>
      </c>
      <c r="B32">
        <v>86</v>
      </c>
      <c r="C32">
        <v>8184</v>
      </c>
      <c r="D32">
        <v>97</v>
      </c>
      <c r="E32">
        <v>139</v>
      </c>
      <c r="F32">
        <f>154+438+114</f>
        <v>706</v>
      </c>
      <c r="G32" s="5">
        <v>1107</v>
      </c>
      <c r="I32" t="s">
        <v>1</v>
      </c>
      <c r="J32" s="42">
        <v>0.83555863089959792</v>
      </c>
      <c r="K32">
        <v>1</v>
      </c>
    </row>
    <row r="33" spans="1:15" x14ac:dyDescent="0.2">
      <c r="A33" s="5">
        <v>1086</v>
      </c>
      <c r="B33">
        <v>65</v>
      </c>
      <c r="C33">
        <v>3947</v>
      </c>
      <c r="D33">
        <v>76</v>
      </c>
      <c r="E33">
        <v>101</v>
      </c>
      <c r="F33">
        <v>594</v>
      </c>
      <c r="G33" s="5">
        <v>1086</v>
      </c>
      <c r="I33" t="s">
        <v>2</v>
      </c>
      <c r="J33" s="30">
        <v>0.22948674093433105</v>
      </c>
      <c r="K33" s="30">
        <v>9.149768836577489E-2</v>
      </c>
      <c r="L33">
        <v>1</v>
      </c>
    </row>
    <row r="34" spans="1:15" x14ac:dyDescent="0.2">
      <c r="A34" s="5">
        <v>974</v>
      </c>
      <c r="B34">
        <v>68</v>
      </c>
      <c r="C34">
        <v>4953</v>
      </c>
      <c r="D34">
        <v>88</v>
      </c>
      <c r="E34">
        <v>120</v>
      </c>
      <c r="F34">
        <v>507</v>
      </c>
      <c r="G34" s="5">
        <v>974</v>
      </c>
      <c r="I34" t="s">
        <v>29</v>
      </c>
      <c r="J34" s="30">
        <v>0.28226338883608559</v>
      </c>
      <c r="K34" s="30">
        <v>0.33725357533557843</v>
      </c>
      <c r="L34" s="30">
        <v>0.33265722213694621</v>
      </c>
      <c r="M34">
        <v>1</v>
      </c>
    </row>
    <row r="35" spans="1:15" x14ac:dyDescent="0.2">
      <c r="I35" t="s">
        <v>31</v>
      </c>
      <c r="J35" s="30">
        <v>0.26058359221113153</v>
      </c>
      <c r="K35" s="30">
        <v>0.28879777998744033</v>
      </c>
      <c r="L35" s="30">
        <v>0.42592269057033627</v>
      </c>
      <c r="M35" s="45">
        <v>0.76348315720256976</v>
      </c>
      <c r="N35">
        <v>1</v>
      </c>
    </row>
    <row r="36" spans="1:15" ht="17" thickBot="1" x14ac:dyDescent="0.25">
      <c r="I36" s="10" t="s">
        <v>20</v>
      </c>
      <c r="J36" s="43">
        <v>0.87818173414933909</v>
      </c>
      <c r="K36" s="44">
        <v>0.91209521784911052</v>
      </c>
      <c r="L36" s="31">
        <v>1.1229589634498102E-2</v>
      </c>
      <c r="M36" s="31">
        <v>0.34391409394594036</v>
      </c>
      <c r="N36" s="31">
        <v>0.28259351024565427</v>
      </c>
      <c r="O36" s="10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C7562-610C-9F49-BDA9-34939473B4C0}">
  <dimension ref="A1:I64"/>
  <sheetViews>
    <sheetView workbookViewId="0">
      <selection activeCell="A15" sqref="A15"/>
    </sheetView>
  </sheetViews>
  <sheetFormatPr baseColWidth="10" defaultRowHeight="16" x14ac:dyDescent="0.2"/>
  <cols>
    <col min="1" max="1" width="17.1640625" customWidth="1"/>
    <col min="3" max="3" width="15.1640625" customWidth="1"/>
  </cols>
  <sheetData>
    <row r="1" spans="1:9" x14ac:dyDescent="0.2">
      <c r="A1" t="s">
        <v>76</v>
      </c>
    </row>
    <row r="2" spans="1:9" ht="17" thickBot="1" x14ac:dyDescent="0.25"/>
    <row r="3" spans="1:9" x14ac:dyDescent="0.2">
      <c r="A3" s="12" t="s">
        <v>77</v>
      </c>
      <c r="B3" s="12"/>
    </row>
    <row r="4" spans="1:9" x14ac:dyDescent="0.2">
      <c r="A4" t="s">
        <v>78</v>
      </c>
      <c r="B4">
        <v>0.97636397028963728</v>
      </c>
    </row>
    <row r="5" spans="1:9" x14ac:dyDescent="0.2">
      <c r="A5" t="s">
        <v>79</v>
      </c>
      <c r="B5">
        <v>0.95328660247974362</v>
      </c>
    </row>
    <row r="6" spans="1:9" x14ac:dyDescent="0.2">
      <c r="A6" t="s">
        <v>80</v>
      </c>
      <c r="B6">
        <v>0.93771546997299149</v>
      </c>
    </row>
    <row r="7" spans="1:9" x14ac:dyDescent="0.2">
      <c r="A7" t="s">
        <v>81</v>
      </c>
      <c r="B7">
        <v>44.98509952972649</v>
      </c>
    </row>
    <row r="8" spans="1:9" ht="17" thickBot="1" x14ac:dyDescent="0.25">
      <c r="A8" s="10" t="s">
        <v>82</v>
      </c>
      <c r="B8" s="10">
        <v>33</v>
      </c>
    </row>
    <row r="10" spans="1:9" ht="17" thickBot="1" x14ac:dyDescent="0.25">
      <c r="A10" t="s">
        <v>83</v>
      </c>
    </row>
    <row r="11" spans="1:9" x14ac:dyDescent="0.2">
      <c r="A11" s="11"/>
      <c r="B11" s="11" t="s">
        <v>88</v>
      </c>
      <c r="C11" s="11" t="s">
        <v>89</v>
      </c>
      <c r="D11" s="11" t="s">
        <v>90</v>
      </c>
      <c r="E11" s="11" t="s">
        <v>91</v>
      </c>
      <c r="F11" s="11" t="s">
        <v>92</v>
      </c>
    </row>
    <row r="12" spans="1:9" x14ac:dyDescent="0.2">
      <c r="A12" t="s">
        <v>84</v>
      </c>
      <c r="B12">
        <v>8</v>
      </c>
      <c r="C12">
        <v>991130.05847509322</v>
      </c>
      <c r="D12">
        <v>123891.25730938665</v>
      </c>
      <c r="E12">
        <v>61.221404548857819</v>
      </c>
      <c r="F12">
        <v>4.3042450379613069E-14</v>
      </c>
    </row>
    <row r="13" spans="1:9" x14ac:dyDescent="0.2">
      <c r="A13" t="s">
        <v>85</v>
      </c>
      <c r="B13">
        <v>24</v>
      </c>
      <c r="C13">
        <v>48567.820312785567</v>
      </c>
      <c r="D13">
        <v>2023.6591796993987</v>
      </c>
    </row>
    <row r="14" spans="1:9" ht="17" thickBot="1" x14ac:dyDescent="0.25">
      <c r="A14" s="10" t="s">
        <v>86</v>
      </c>
      <c r="B14" s="10">
        <v>32</v>
      </c>
      <c r="C14" s="10">
        <v>1039697.8787878788</v>
      </c>
      <c r="D14" s="10"/>
      <c r="E14" s="10"/>
      <c r="F14" s="10"/>
    </row>
    <row r="15" spans="1:9" ht="17" thickBot="1" x14ac:dyDescent="0.25"/>
    <row r="16" spans="1:9" x14ac:dyDescent="0.2">
      <c r="A16" s="11"/>
      <c r="B16" s="11" t="s">
        <v>93</v>
      </c>
      <c r="C16" s="11" t="s">
        <v>81</v>
      </c>
      <c r="D16" s="11" t="s">
        <v>94</v>
      </c>
      <c r="E16" s="11" t="s">
        <v>95</v>
      </c>
      <c r="F16" s="11" t="s">
        <v>96</v>
      </c>
      <c r="G16" s="11" t="s">
        <v>97</v>
      </c>
      <c r="H16" s="11" t="s">
        <v>98</v>
      </c>
      <c r="I16" s="11" t="s">
        <v>99</v>
      </c>
    </row>
    <row r="17" spans="1:9" x14ac:dyDescent="0.2">
      <c r="A17" t="s">
        <v>87</v>
      </c>
      <c r="B17" s="30">
        <v>360.92268107905704</v>
      </c>
      <c r="C17" s="30">
        <v>93.709986057938806</v>
      </c>
      <c r="D17" s="30">
        <v>3.8514858048949718</v>
      </c>
      <c r="E17" s="30">
        <v>7.6621837951160925E-4</v>
      </c>
      <c r="F17" s="30">
        <v>167.51477564389484</v>
      </c>
      <c r="G17" s="30">
        <v>554.33058651421925</v>
      </c>
      <c r="H17" s="30">
        <v>167.51477564389484</v>
      </c>
      <c r="I17" s="30">
        <v>554.33058651421925</v>
      </c>
    </row>
    <row r="18" spans="1:9" ht="34" x14ac:dyDescent="0.2">
      <c r="A18" s="1" t="s">
        <v>108</v>
      </c>
      <c r="B18" s="30">
        <v>74.184380786242187</v>
      </c>
      <c r="C18" s="30">
        <v>33.662468445990065</v>
      </c>
      <c r="D18" s="30">
        <v>2.2037712684459767</v>
      </c>
      <c r="E18" s="32">
        <v>3.7378248164106495E-2</v>
      </c>
      <c r="F18" s="30">
        <v>4.7084605797144992</v>
      </c>
      <c r="G18" s="30">
        <v>143.66030099276986</v>
      </c>
      <c r="H18" s="30">
        <v>4.7084605797144992</v>
      </c>
      <c r="I18" s="30">
        <v>143.66030099276986</v>
      </c>
    </row>
    <row r="19" spans="1:9" x14ac:dyDescent="0.2">
      <c r="A19" t="s">
        <v>109</v>
      </c>
      <c r="B19" s="30">
        <v>-191.77189538737744</v>
      </c>
      <c r="C19" s="30">
        <v>62.197718639042378</v>
      </c>
      <c r="D19" s="30">
        <v>-3.083262530902533</v>
      </c>
      <c r="E19" s="32">
        <v>5.0876443600900859E-3</v>
      </c>
      <c r="F19" s="30">
        <v>-320.14167742304164</v>
      </c>
      <c r="G19" s="30">
        <v>-63.402113351713247</v>
      </c>
      <c r="H19" s="30">
        <v>-320.14167742304164</v>
      </c>
      <c r="I19" s="30">
        <v>-63.402113351713247</v>
      </c>
    </row>
    <row r="20" spans="1:9" x14ac:dyDescent="0.2">
      <c r="A20" t="s">
        <v>110</v>
      </c>
      <c r="B20" s="30">
        <v>-2.8324472238436287</v>
      </c>
      <c r="C20" s="30">
        <v>24.68834590363355</v>
      </c>
      <c r="D20" s="30">
        <v>-0.11472810835118599</v>
      </c>
      <c r="E20" s="30">
        <v>0.90961508878255493</v>
      </c>
      <c r="F20" s="30">
        <v>-53.786688823328063</v>
      </c>
      <c r="G20" s="30">
        <v>48.12179437564081</v>
      </c>
      <c r="H20" s="30">
        <v>-53.786688823328063</v>
      </c>
      <c r="I20" s="30">
        <v>48.12179437564081</v>
      </c>
    </row>
    <row r="21" spans="1:9" x14ac:dyDescent="0.2">
      <c r="A21" t="s">
        <v>111</v>
      </c>
      <c r="B21" s="30">
        <v>-54.898866749858854</v>
      </c>
      <c r="C21" s="30">
        <v>27.182310848320917</v>
      </c>
      <c r="D21" s="30">
        <v>-2.0196541440570726</v>
      </c>
      <c r="E21" s="32">
        <v>5.4719506069236035E-2</v>
      </c>
      <c r="F21" s="30">
        <v>-111.00039901143427</v>
      </c>
      <c r="G21" s="30">
        <v>1.2026655117165579</v>
      </c>
      <c r="H21" s="30">
        <v>-111.00039901143427</v>
      </c>
      <c r="I21" s="30">
        <v>1.2026655117165579</v>
      </c>
    </row>
    <row r="22" spans="1:9" x14ac:dyDescent="0.2">
      <c r="A22" t="s">
        <v>112</v>
      </c>
      <c r="B22" s="30">
        <v>23.37767192224938</v>
      </c>
      <c r="C22" s="30">
        <v>47.277361738796486</v>
      </c>
      <c r="D22" s="30">
        <v>0.49447919812888641</v>
      </c>
      <c r="E22" s="30">
        <v>0.625463844740624</v>
      </c>
      <c r="F22" s="30">
        <v>-74.198006968020536</v>
      </c>
      <c r="G22" s="30">
        <v>120.95335081251929</v>
      </c>
      <c r="H22" s="30">
        <v>-74.198006968020536</v>
      </c>
      <c r="I22" s="30">
        <v>120.95335081251929</v>
      </c>
    </row>
    <row r="23" spans="1:9" x14ac:dyDescent="0.2">
      <c r="A23" t="s">
        <v>1</v>
      </c>
      <c r="B23" s="30">
        <v>-0.12317648021756833</v>
      </c>
      <c r="C23" s="30">
        <v>1.474924389112289</v>
      </c>
      <c r="D23" s="30">
        <v>-8.35137591640914E-2</v>
      </c>
      <c r="E23" s="30">
        <v>0.93413572271616951</v>
      </c>
      <c r="F23" s="30">
        <v>-3.1672708054165155</v>
      </c>
      <c r="G23" s="30">
        <v>2.9209178449813789</v>
      </c>
      <c r="H23" s="30">
        <v>-3.1672708054165155</v>
      </c>
      <c r="I23" s="30">
        <v>2.9209178449813789</v>
      </c>
    </row>
    <row r="24" spans="1:9" x14ac:dyDescent="0.2">
      <c r="A24" t="s">
        <v>2</v>
      </c>
      <c r="B24" s="30">
        <v>3.9682277483294601E-2</v>
      </c>
      <c r="C24" s="30">
        <v>6.4572028379128428E-3</v>
      </c>
      <c r="D24" s="30">
        <v>6.1454283657164899</v>
      </c>
      <c r="E24" s="32">
        <v>2.3854843854703009E-6</v>
      </c>
      <c r="F24" s="30">
        <v>2.635526583398588E-2</v>
      </c>
      <c r="G24" s="30">
        <v>5.3009289132603318E-2</v>
      </c>
      <c r="H24" s="30">
        <v>2.635526583398588E-2</v>
      </c>
      <c r="I24" s="30">
        <v>5.3009289132603318E-2</v>
      </c>
    </row>
    <row r="25" spans="1:9" ht="35" thickBot="1" x14ac:dyDescent="0.25">
      <c r="A25" s="34" t="s">
        <v>20</v>
      </c>
      <c r="B25" s="31">
        <v>0.74680923729567916</v>
      </c>
      <c r="C25" s="31">
        <v>0.18641950336831778</v>
      </c>
      <c r="D25" s="31">
        <v>4.0060681624077334</v>
      </c>
      <c r="E25" s="33">
        <v>5.1888990916838904E-4</v>
      </c>
      <c r="F25" s="31">
        <v>0.36205829243439724</v>
      </c>
      <c r="G25" s="31">
        <v>1.131560182156961</v>
      </c>
      <c r="H25" s="31">
        <v>0.36205829243439724</v>
      </c>
      <c r="I25" s="31">
        <v>1.131560182156961</v>
      </c>
    </row>
    <row r="27" spans="1:9" x14ac:dyDescent="0.2">
      <c r="A27" t="s">
        <v>173</v>
      </c>
    </row>
    <row r="29" spans="1:9" x14ac:dyDescent="0.2">
      <c r="A29" t="s">
        <v>169</v>
      </c>
    </row>
    <row r="30" spans="1:9" ht="17" thickBot="1" x14ac:dyDescent="0.25"/>
    <row r="31" spans="1:9" x14ac:dyDescent="0.2">
      <c r="A31" s="11" t="s">
        <v>170</v>
      </c>
      <c r="B31" s="11" t="s">
        <v>171</v>
      </c>
      <c r="C31" s="11" t="s">
        <v>172</v>
      </c>
    </row>
    <row r="32" spans="1:9" x14ac:dyDescent="0.2">
      <c r="A32">
        <v>1</v>
      </c>
      <c r="B32">
        <v>1336.8742593349887</v>
      </c>
      <c r="C32">
        <v>-29.874259334988665</v>
      </c>
    </row>
    <row r="33" spans="1:3" x14ac:dyDescent="0.2">
      <c r="A33">
        <v>2</v>
      </c>
      <c r="B33">
        <v>1016.7362086962927</v>
      </c>
      <c r="C33">
        <v>51.263791303707308</v>
      </c>
    </row>
    <row r="34" spans="1:3" x14ac:dyDescent="0.2">
      <c r="A34">
        <v>3</v>
      </c>
      <c r="B34">
        <v>991.96939131349302</v>
      </c>
      <c r="C34">
        <v>-11.96939131349302</v>
      </c>
    </row>
    <row r="35" spans="1:3" x14ac:dyDescent="0.2">
      <c r="A35">
        <v>4</v>
      </c>
      <c r="B35">
        <v>1144.6037077595183</v>
      </c>
      <c r="C35">
        <v>11.396292240481671</v>
      </c>
    </row>
    <row r="36" spans="1:3" x14ac:dyDescent="0.2">
      <c r="A36">
        <v>5</v>
      </c>
      <c r="B36">
        <v>1187.4746205221761</v>
      </c>
      <c r="C36">
        <v>90.52537947782389</v>
      </c>
    </row>
    <row r="37" spans="1:3" x14ac:dyDescent="0.2">
      <c r="A37">
        <v>6</v>
      </c>
      <c r="B37">
        <v>945.64797481035885</v>
      </c>
      <c r="C37">
        <v>-40.647974810358846</v>
      </c>
    </row>
    <row r="38" spans="1:3" x14ac:dyDescent="0.2">
      <c r="A38">
        <v>7</v>
      </c>
      <c r="B38">
        <v>1043.7257938428756</v>
      </c>
      <c r="C38">
        <v>-15.725793842875646</v>
      </c>
    </row>
    <row r="39" spans="1:3" x14ac:dyDescent="0.2">
      <c r="A39">
        <v>8</v>
      </c>
      <c r="B39">
        <v>1083.6940073843664</v>
      </c>
      <c r="C39">
        <v>-27.694007384366387</v>
      </c>
    </row>
    <row r="40" spans="1:3" x14ac:dyDescent="0.2">
      <c r="A40">
        <v>9</v>
      </c>
      <c r="B40">
        <v>904.42329808401655</v>
      </c>
      <c r="C40">
        <v>17.576701915983449</v>
      </c>
    </row>
    <row r="41" spans="1:3" x14ac:dyDescent="0.2">
      <c r="A41">
        <v>10</v>
      </c>
      <c r="B41">
        <v>970.24727845651114</v>
      </c>
      <c r="C41">
        <v>-47.24727845651114</v>
      </c>
    </row>
    <row r="42" spans="1:3" x14ac:dyDescent="0.2">
      <c r="A42">
        <v>11</v>
      </c>
      <c r="B42">
        <v>429.81561128224064</v>
      </c>
      <c r="C42">
        <v>-76.815611282240639</v>
      </c>
    </row>
    <row r="43" spans="1:3" x14ac:dyDescent="0.2">
      <c r="A43">
        <v>12</v>
      </c>
      <c r="B43">
        <v>899.18550126579294</v>
      </c>
      <c r="C43">
        <v>-38.185501265792936</v>
      </c>
    </row>
    <row r="44" spans="1:3" x14ac:dyDescent="0.2">
      <c r="A44">
        <v>13</v>
      </c>
      <c r="B44">
        <v>1052.0101865123659</v>
      </c>
      <c r="C44">
        <v>-6.0101865123658627</v>
      </c>
    </row>
    <row r="45" spans="1:3" x14ac:dyDescent="0.2">
      <c r="A45">
        <v>14</v>
      </c>
      <c r="B45">
        <v>1018.5972947172309</v>
      </c>
      <c r="C45">
        <v>-12.597294717230852</v>
      </c>
    </row>
    <row r="46" spans="1:3" x14ac:dyDescent="0.2">
      <c r="A46">
        <v>15</v>
      </c>
      <c r="B46">
        <v>678.66235581226579</v>
      </c>
      <c r="C46">
        <v>58.337644187734213</v>
      </c>
    </row>
    <row r="47" spans="1:3" x14ac:dyDescent="0.2">
      <c r="A47">
        <v>16</v>
      </c>
      <c r="B47">
        <v>996.63872227330228</v>
      </c>
      <c r="C47">
        <v>52.361277726697722</v>
      </c>
    </row>
    <row r="48" spans="1:3" x14ac:dyDescent="0.2">
      <c r="A48">
        <v>17</v>
      </c>
      <c r="B48">
        <v>894.02572331109184</v>
      </c>
      <c r="C48">
        <v>53.974276688908162</v>
      </c>
    </row>
    <row r="49" spans="1:3" x14ac:dyDescent="0.2">
      <c r="A49">
        <v>18</v>
      </c>
      <c r="B49">
        <v>950.02196033827965</v>
      </c>
      <c r="C49">
        <v>-4.0219603382796549</v>
      </c>
    </row>
    <row r="50" spans="1:3" x14ac:dyDescent="0.2">
      <c r="A50">
        <v>19</v>
      </c>
      <c r="B50">
        <v>951.90640358850646</v>
      </c>
      <c r="C50">
        <v>-10.906403588506464</v>
      </c>
    </row>
    <row r="51" spans="1:3" x14ac:dyDescent="0.2">
      <c r="A51">
        <v>20</v>
      </c>
      <c r="B51">
        <v>1033.6746939492821</v>
      </c>
      <c r="C51">
        <v>-1.6746939492820729</v>
      </c>
    </row>
    <row r="52" spans="1:3" x14ac:dyDescent="0.2">
      <c r="A52">
        <v>21</v>
      </c>
      <c r="B52">
        <v>1050.1748233337937</v>
      </c>
      <c r="C52">
        <v>39.825176666206289</v>
      </c>
    </row>
    <row r="53" spans="1:3" x14ac:dyDescent="0.2">
      <c r="A53">
        <v>22</v>
      </c>
      <c r="B53">
        <v>1046.1547111428163</v>
      </c>
      <c r="C53">
        <v>2.845288857183732</v>
      </c>
    </row>
    <row r="54" spans="1:3" x14ac:dyDescent="0.2">
      <c r="A54">
        <v>23</v>
      </c>
      <c r="B54">
        <v>909.63426148252699</v>
      </c>
      <c r="C54">
        <v>-31.634261482526995</v>
      </c>
    </row>
    <row r="55" spans="1:3" x14ac:dyDescent="0.2">
      <c r="A55">
        <v>24</v>
      </c>
      <c r="B55">
        <v>885.36101691422448</v>
      </c>
      <c r="C55">
        <v>8.6389830857755214</v>
      </c>
    </row>
    <row r="56" spans="1:3" x14ac:dyDescent="0.2">
      <c r="A56">
        <v>25</v>
      </c>
      <c r="B56">
        <v>1036.0731242868383</v>
      </c>
      <c r="C56">
        <v>7.9268757131617349</v>
      </c>
    </row>
    <row r="57" spans="1:3" x14ac:dyDescent="0.2">
      <c r="A57">
        <v>26</v>
      </c>
      <c r="B57">
        <v>915.04423065060473</v>
      </c>
      <c r="C57">
        <v>-30.044230650604732</v>
      </c>
    </row>
    <row r="58" spans="1:3" x14ac:dyDescent="0.2">
      <c r="A58">
        <v>27</v>
      </c>
      <c r="B58">
        <v>1407.6076547227549</v>
      </c>
      <c r="C58">
        <v>-66.607654722754887</v>
      </c>
    </row>
    <row r="59" spans="1:3" x14ac:dyDescent="0.2">
      <c r="A59">
        <v>28</v>
      </c>
      <c r="B59">
        <v>1210.7148280964514</v>
      </c>
      <c r="C59">
        <v>-7.714828096451356</v>
      </c>
    </row>
    <row r="60" spans="1:3" x14ac:dyDescent="0.2">
      <c r="A60">
        <v>29</v>
      </c>
      <c r="B60">
        <v>1192.831027973192</v>
      </c>
      <c r="C60">
        <v>-1.8310279731920218</v>
      </c>
    </row>
    <row r="61" spans="1:3" x14ac:dyDescent="0.2">
      <c r="A61">
        <v>30</v>
      </c>
      <c r="B61">
        <v>816.52203290549335</v>
      </c>
      <c r="C61">
        <v>18.477967094506653</v>
      </c>
    </row>
    <row r="62" spans="1:3" x14ac:dyDescent="0.2">
      <c r="A62">
        <v>31</v>
      </c>
      <c r="B62">
        <v>1147.4377174845199</v>
      </c>
      <c r="C62">
        <v>-40.437717484519908</v>
      </c>
    </row>
    <row r="63" spans="1:3" x14ac:dyDescent="0.2">
      <c r="A63">
        <v>32</v>
      </c>
      <c r="B63">
        <v>1024.4987796075109</v>
      </c>
      <c r="C63">
        <v>61.501220392489131</v>
      </c>
    </row>
    <row r="64" spans="1:3" ht="17" thickBot="1" x14ac:dyDescent="0.25">
      <c r="A64" s="10">
        <v>33</v>
      </c>
      <c r="B64" s="10">
        <v>947.01079814431318</v>
      </c>
      <c r="C64" s="10">
        <v>26.989201855686815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Sheet3</vt:lpstr>
      <vt:lpstr>original data</vt:lpstr>
      <vt:lpstr>Sheet6</vt:lpstr>
      <vt:lpstr>IMR</vt:lpstr>
      <vt:lpstr>Sheet2</vt:lpstr>
      <vt:lpstr>Sigma</vt:lpstr>
      <vt:lpstr>linear regression</vt:lpstr>
      <vt:lpstr>multilinear and correlation</vt:lpstr>
      <vt:lpstr>multilinear with key metrics</vt:lpstr>
      <vt:lpstr>multilinear w quantitative only</vt:lpstr>
      <vt:lpstr>categorical</vt:lpstr>
      <vt:lpstr>Sheet5</vt:lpstr>
      <vt:lpstr>R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apel</dc:creator>
  <cp:lastModifiedBy>j apel</cp:lastModifiedBy>
  <dcterms:created xsi:type="dcterms:W3CDTF">2025-07-25T02:21:43Z</dcterms:created>
  <dcterms:modified xsi:type="dcterms:W3CDTF">2025-09-04T16:28:42Z</dcterms:modified>
</cp:coreProperties>
</file>